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1840" windowHeight="12330" tabRatio="500"/>
  </bookViews>
  <sheets>
    <sheet name="RESUMO A" sheetId="1" r:id="rId1"/>
    <sheet name="Coord. Arquivo" sheetId="2" r:id="rId2"/>
    <sheet name="Analista Arquivo" sheetId="3" r:id="rId3"/>
    <sheet name="Téc Arquivo" sheetId="4" r:id="rId4"/>
    <sheet name="Conservador-Restaurador" sheetId="5" r:id="rId5"/>
    <sheet name="Vale Alimentação e Transporte" sheetId="6" r:id="rId6"/>
    <sheet name="Uniformes (guarda-pó-jalecos)" sheetId="7" r:id="rId7"/>
    <sheet name="Materiais e Equipamentos" sheetId="8" r:id="rId8"/>
  </sheets>
  <definedNames>
    <definedName name="_1Excel_BuiltIn_Print_Area_1_1" localSheetId="2">#REF!</definedName>
    <definedName name="_1Excel_BuiltIn_Print_Area_1_1" localSheetId="4">#REF!</definedName>
    <definedName name="_1Excel_BuiltIn_Print_Area_1_1" localSheetId="1">#REF!</definedName>
    <definedName name="_1Excel_BuiltIn_Print_Area_1_1" localSheetId="3">#REF!</definedName>
    <definedName name="_1Excel_BuiltIn_Print_Area_1_1">#REF!</definedName>
    <definedName name="_xlnm._FilterDatabase" localSheetId="6" hidden="1">'Uniformes (guarda-pó-jalecos)'!$A$2:$E$10</definedName>
    <definedName name="a" localSheetId="2">#REF!</definedName>
    <definedName name="a" localSheetId="4">#REF!</definedName>
    <definedName name="a" localSheetId="3">#REF!</definedName>
    <definedName name="a">#REF!</definedName>
    <definedName name="_xlnm.Print_Area" localSheetId="2">'Analista Arquivo'!$B$2:$F$111</definedName>
    <definedName name="_xlnm.Print_Area" localSheetId="4">'Conservador-Restaurador'!$B$2:$F$111</definedName>
    <definedName name="_xlnm.Print_Area" localSheetId="1">'Coord. Arquivo'!$B$2:$F$111</definedName>
    <definedName name="_xlnm.Print_Area" localSheetId="7">'Materiais e Equipamentos'!$A$1:$E$11</definedName>
    <definedName name="_xlnm.Print_Area" localSheetId="0">'RESUMO A'!$B$2:$G$42</definedName>
    <definedName name="_xlnm.Print_Area" localSheetId="3">'Téc Arquivo'!$B$2:$F$111</definedName>
    <definedName name="_xlnm.Print_Area" localSheetId="6">'Uniformes (guarda-pó-jalecos)'!$A$1:$E$4</definedName>
    <definedName name="_xlnm.Print_Area" localSheetId="5">'Vale Alimentação e Transporte'!$A$1:$I$13</definedName>
    <definedName name="AuxEnc." localSheetId="2">#REF!</definedName>
    <definedName name="AuxEnc." localSheetId="4">#REF!</definedName>
    <definedName name="AuxEnc." localSheetId="1">#REF!</definedName>
    <definedName name="AuxEnc." localSheetId="3">#REF!</definedName>
    <definedName name="AuxEnc.">#REF!</definedName>
    <definedName name="Auxílio_Alimentação" localSheetId="2">#REF!</definedName>
    <definedName name="Auxílio_Alimentação" localSheetId="4">#REF!</definedName>
    <definedName name="Auxílio_Alimentação" localSheetId="1">#REF!</definedName>
    <definedName name="Auxílio_Alimentação" localSheetId="3">#REF!</definedName>
    <definedName name="Auxílio_Alimentação">#REF!</definedName>
    <definedName name="cargozero" localSheetId="2">#REF!</definedName>
    <definedName name="cargozero" localSheetId="4">#REF!</definedName>
    <definedName name="cargozero" localSheetId="1">#REF!</definedName>
    <definedName name="cargozero" localSheetId="3">#REF!</definedName>
    <definedName name="cargozero">#REF!</definedName>
    <definedName name="embranco" localSheetId="2">#REF!</definedName>
    <definedName name="embranco" localSheetId="4">#REF!</definedName>
    <definedName name="embranco" localSheetId="1">#REF!</definedName>
    <definedName name="embranco" localSheetId="3">#REF!</definedName>
    <definedName name="embranco">#REF!</definedName>
    <definedName name="Excel_BuiltIn_Print_Area_1_1" localSheetId="2">#REF!</definedName>
    <definedName name="Excel_BuiltIn_Print_Area_1_1" localSheetId="4">#REF!</definedName>
    <definedName name="Excel_BuiltIn_Print_Area_1_1" localSheetId="1">#REF!</definedName>
    <definedName name="Excel_BuiltIn_Print_Area_1_1" localSheetId="3">#REF!</definedName>
    <definedName name="Excel_BuiltIn_Print_Area_1_1">#REF!</definedName>
    <definedName name="Excel_BuiltIn_Print_Area_2" localSheetId="2">#REF!</definedName>
    <definedName name="Excel_BuiltIn_Print_Area_2" localSheetId="4">#REF!</definedName>
    <definedName name="Excel_BuiltIn_Print_Area_2" localSheetId="1">#REF!</definedName>
    <definedName name="Excel_BuiltIn_Print_Area_2" localSheetId="3">#REF!</definedName>
    <definedName name="Excel_BuiltIn_Print_Area_2">#REF!</definedName>
    <definedName name="Excel_BuiltIn_Print_Area_3" localSheetId="2">#REF!</definedName>
    <definedName name="Excel_BuiltIn_Print_Area_3" localSheetId="4">#REF!</definedName>
    <definedName name="Excel_BuiltIn_Print_Area_3" localSheetId="1">#REF!</definedName>
    <definedName name="Excel_BuiltIn_Print_Area_3" localSheetId="3">#REF!</definedName>
    <definedName name="Excel_BuiltIn_Print_Area_3">#REF!</definedName>
    <definedName name="Excel_BuiltIn_Print_Area_4" localSheetId="2">#REF!</definedName>
    <definedName name="Excel_BuiltIn_Print_Area_4" localSheetId="4">#REF!</definedName>
    <definedName name="Excel_BuiltIn_Print_Area_4" localSheetId="1">#REF!</definedName>
    <definedName name="Excel_BuiltIn_Print_Area_4" localSheetId="3">#REF!</definedName>
    <definedName name="Excel_BuiltIn_Print_Area_4">#REF!</definedName>
    <definedName name="ISS" localSheetId="2">#REF!</definedName>
    <definedName name="ISS" localSheetId="4">#REF!</definedName>
    <definedName name="ISS" localSheetId="1">#REF!</definedName>
    <definedName name="ISS" localSheetId="3">#REF!</definedName>
    <definedName name="ISS">#REF!</definedName>
    <definedName name="MEMCALC" localSheetId="2">#REF!</definedName>
    <definedName name="MEMCALC" localSheetId="4">#REF!</definedName>
    <definedName name="MEMCALC" localSheetId="1">#REF!</definedName>
    <definedName name="MEMCALC" localSheetId="3">#REF!</definedName>
    <definedName name="MEMCALC">#REF!</definedName>
    <definedName name="novo" localSheetId="2">#REF!</definedName>
    <definedName name="novo" localSheetId="4">#REF!</definedName>
    <definedName name="novo" localSheetId="1">#REF!</definedName>
    <definedName name="novo" localSheetId="3">#REF!</definedName>
    <definedName name="novo">#REF!</definedName>
    <definedName name="novocopia" localSheetId="2">#REF!</definedName>
    <definedName name="novocopia" localSheetId="4">#REF!</definedName>
    <definedName name="novocopia" localSheetId="1">#REF!</definedName>
    <definedName name="novocopia" localSheetId="3">#REF!</definedName>
    <definedName name="novocopia">#REF!</definedName>
    <definedName name="PLANILHA" localSheetId="2">#REF!</definedName>
    <definedName name="PLANILHA" localSheetId="4">#REF!</definedName>
    <definedName name="PLANILHA" localSheetId="1">#REF!</definedName>
    <definedName name="PLANILHA" localSheetId="3">#REF!</definedName>
    <definedName name="PLANILHA">#REF!</definedName>
    <definedName name="Preço_da_passagem" localSheetId="2">#REF!</definedName>
    <definedName name="Preço_da_passagem" localSheetId="4">#REF!</definedName>
    <definedName name="Preço_da_passagem" localSheetId="1">#REF!</definedName>
    <definedName name="Preço_da_passagem" localSheetId="3">#REF!</definedName>
    <definedName name="Preço_da_passagem">#REF!</definedName>
    <definedName name="Remuneração" localSheetId="2">#REF!</definedName>
    <definedName name="Remuneração" localSheetId="4">#REF!</definedName>
    <definedName name="Remuneração" localSheetId="1">#REF!</definedName>
    <definedName name="Remuneração" localSheetId="3">#REF!</definedName>
    <definedName name="Remuneração">#REF!</definedName>
    <definedName name="Salário" localSheetId="2">#REF!</definedName>
    <definedName name="Salário" localSheetId="4">#REF!</definedName>
    <definedName name="Salário" localSheetId="1">#REF!</definedName>
    <definedName name="Salário" localSheetId="3">#REF!</definedName>
    <definedName name="Salário">#REF!</definedName>
    <definedName name="SALRT" localSheetId="2">#REF!</definedName>
    <definedName name="SALRT" localSheetId="4">#REF!</definedName>
    <definedName name="SALRT" localSheetId="1">#REF!</definedName>
    <definedName name="SALRT" localSheetId="3">#REF!</definedName>
    <definedName name="SALRT">#REF!</definedName>
    <definedName name="SALRT1" localSheetId="2">#REF!</definedName>
    <definedName name="SALRT1" localSheetId="4">#REF!</definedName>
    <definedName name="SALRT1" localSheetId="1">#REF!</definedName>
    <definedName name="SALRT1" localSheetId="3">#REF!</definedName>
    <definedName name="SALRT1">#REF!</definedName>
    <definedName name="SALRT2" localSheetId="2">#REF!</definedName>
    <definedName name="SALRT2" localSheetId="4">#REF!</definedName>
    <definedName name="SALRT2" localSheetId="1">#REF!</definedName>
    <definedName name="SALRT2" localSheetId="3">#REF!</definedName>
    <definedName name="SALRT2">#REF!</definedName>
    <definedName name="SALRT3" localSheetId="2">#REF!</definedName>
    <definedName name="SALRT3" localSheetId="4">#REF!</definedName>
    <definedName name="SALRT3" localSheetId="1">#REF!</definedName>
    <definedName name="SALRT3" localSheetId="3">#REF!</definedName>
    <definedName name="SALRT3">#REF!</definedName>
    <definedName name="SALRT4" localSheetId="2">#REF!</definedName>
    <definedName name="SALRT4" localSheetId="4">#REF!</definedName>
    <definedName name="SALRT4" localSheetId="1">#REF!</definedName>
    <definedName name="SALRT4" localSheetId="3">#REF!</definedName>
    <definedName name="SALRT4">#REF!</definedName>
    <definedName name="_xlnm.Print_Titles" localSheetId="2">'Analista Arquivo'!$22:$23</definedName>
    <definedName name="_xlnm.Print_Titles" localSheetId="4">'Conservador-Restaurador'!$22:$23</definedName>
    <definedName name="_xlnm.Print_Titles" localSheetId="1">'Coord. Arquivo'!$22:$23</definedName>
    <definedName name="_xlnm.Print_Titles" localSheetId="3">'Téc Arquivo'!$22:$23</definedName>
    <definedName name="UniformeMensageiro" localSheetId="2">#REF!</definedName>
    <definedName name="UniformeMensageiro" localSheetId="4">#REF!</definedName>
    <definedName name="UniformeMensageiro" localSheetId="1">#REF!</definedName>
    <definedName name="UniformeMensageiro" localSheetId="3">#REF!</definedName>
    <definedName name="UniformeMensageiro">#REF!</definedName>
    <definedName name="UniformeMensageiros" localSheetId="2">#REF!</definedName>
    <definedName name="UniformeMensageiros" localSheetId="4">#REF!</definedName>
    <definedName name="UniformeMensageiros" localSheetId="1">#REF!</definedName>
    <definedName name="UniformeMensageiros" localSheetId="3">#REF!</definedName>
    <definedName name="UniformeMensageiros">#REF!</definedName>
    <definedName name="UniformeRecepcionista" localSheetId="2">#REF!</definedName>
    <definedName name="UniformeRecepcionista" localSheetId="4">#REF!</definedName>
    <definedName name="UniformeRecepcionista" localSheetId="1">#REF!</definedName>
    <definedName name="UniformeRecepcionista" localSheetId="3">#REF!</definedName>
    <definedName name="UniformeRecepcionista">#REF!</definedName>
  </definedNames>
  <calcPr calcId="14562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3" i="6" l="1"/>
  <c r="E10" i="8"/>
  <c r="E9" i="8"/>
  <c r="E8" i="8"/>
  <c r="E7" i="8"/>
  <c r="E6" i="8"/>
  <c r="E5" i="8"/>
  <c r="E4" i="8"/>
  <c r="E3" i="8"/>
  <c r="E4" i="7"/>
  <c r="C76" i="2" s="1"/>
  <c r="D77" i="2" s="1"/>
  <c r="D125" i="2" s="1"/>
  <c r="E125" i="2" s="1"/>
  <c r="E3" i="7"/>
  <c r="D13" i="6"/>
  <c r="D12" i="6"/>
  <c r="D11" i="6"/>
  <c r="F11" i="6" s="1"/>
  <c r="G11" i="6" s="1"/>
  <c r="D10" i="6"/>
  <c r="F10" i="6" s="1"/>
  <c r="D51" i="2" s="1"/>
  <c r="F6" i="6"/>
  <c r="B6" i="6"/>
  <c r="F5" i="6"/>
  <c r="B5" i="6"/>
  <c r="F4" i="6"/>
  <c r="B4" i="6"/>
  <c r="F3" i="6"/>
  <c r="C107" i="5"/>
  <c r="D99" i="5"/>
  <c r="D110" i="5" s="1"/>
  <c r="C93" i="5"/>
  <c r="C94" i="5" s="1"/>
  <c r="C85" i="5"/>
  <c r="C72" i="5"/>
  <c r="C70" i="5"/>
  <c r="C71" i="5" s="1"/>
  <c r="C69" i="5"/>
  <c r="C68" i="5"/>
  <c r="C67" i="5"/>
  <c r="C73" i="5" s="1"/>
  <c r="C51" i="5"/>
  <c r="C49" i="5"/>
  <c r="C42" i="5"/>
  <c r="C41" i="5"/>
  <c r="C43" i="5" s="1"/>
  <c r="C44" i="5" s="1"/>
  <c r="C45" i="5" s="1"/>
  <c r="C38" i="5"/>
  <c r="C26" i="5"/>
  <c r="D67" i="5" s="1"/>
  <c r="C25" i="5"/>
  <c r="B22" i="5"/>
  <c r="E6" i="5"/>
  <c r="D110" i="4"/>
  <c r="C107" i="4"/>
  <c r="D106" i="4"/>
  <c r="D99" i="4"/>
  <c r="C94" i="4"/>
  <c r="C93" i="4"/>
  <c r="C95" i="4" s="1"/>
  <c r="C85" i="4"/>
  <c r="C72" i="4"/>
  <c r="D71" i="4"/>
  <c r="D70" i="4"/>
  <c r="C70" i="4"/>
  <c r="C71" i="4" s="1"/>
  <c r="C69" i="4"/>
  <c r="D68" i="4"/>
  <c r="C68" i="4"/>
  <c r="C67" i="4"/>
  <c r="C73" i="4" s="1"/>
  <c r="C51" i="4"/>
  <c r="C50" i="4"/>
  <c r="C49" i="4"/>
  <c r="D42" i="4"/>
  <c r="C42" i="4"/>
  <c r="C41" i="4"/>
  <c r="C43" i="4" s="1"/>
  <c r="C44" i="4" s="1"/>
  <c r="C45" i="4" s="1"/>
  <c r="C38" i="4"/>
  <c r="D35" i="4"/>
  <c r="D33" i="4"/>
  <c r="D31" i="4"/>
  <c r="C26" i="4"/>
  <c r="C25" i="4"/>
  <c r="B22" i="4"/>
  <c r="E6" i="4"/>
  <c r="D110" i="3"/>
  <c r="C107" i="3"/>
  <c r="D99" i="3"/>
  <c r="C93" i="3"/>
  <c r="C94" i="3" s="1"/>
  <c r="C85" i="3"/>
  <c r="C95" i="3" s="1"/>
  <c r="C72" i="3"/>
  <c r="C70" i="3"/>
  <c r="C71" i="3" s="1"/>
  <c r="C69" i="3"/>
  <c r="C68" i="3"/>
  <c r="C67" i="3"/>
  <c r="C51" i="3"/>
  <c r="C50" i="3"/>
  <c r="C49" i="3"/>
  <c r="C42" i="3"/>
  <c r="C41" i="3"/>
  <c r="C43" i="3" s="1"/>
  <c r="C44" i="3" s="1"/>
  <c r="C45" i="3" s="1"/>
  <c r="C38" i="3"/>
  <c r="C26" i="3"/>
  <c r="D107" i="3" s="1"/>
  <c r="C25" i="3"/>
  <c r="B22" i="3"/>
  <c r="E6" i="3"/>
  <c r="D110" i="2"/>
  <c r="C107" i="2"/>
  <c r="D99" i="2"/>
  <c r="C95" i="2"/>
  <c r="C94" i="2"/>
  <c r="C93" i="2"/>
  <c r="C85" i="2"/>
  <c r="C72" i="2"/>
  <c r="C70" i="2"/>
  <c r="C71" i="2" s="1"/>
  <c r="C69" i="2"/>
  <c r="C68" i="2"/>
  <c r="C67" i="2"/>
  <c r="C51" i="2"/>
  <c r="C49" i="2"/>
  <c r="C42" i="2"/>
  <c r="C41" i="2"/>
  <c r="D41" i="2" s="1"/>
  <c r="C38" i="2"/>
  <c r="C25" i="2"/>
  <c r="C26" i="2" s="1"/>
  <c r="B22" i="2"/>
  <c r="E6" i="2"/>
  <c r="C50" i="2" l="1"/>
  <c r="H4" i="6"/>
  <c r="I4" i="6" s="1"/>
  <c r="H6" i="6"/>
  <c r="D49" i="5" s="1"/>
  <c r="F12" i="6"/>
  <c r="D51" i="4" s="1"/>
  <c r="E11" i="8"/>
  <c r="C29" i="1" s="1"/>
  <c r="D122" i="2"/>
  <c r="D108" i="2"/>
  <c r="D105" i="2"/>
  <c r="D34" i="2"/>
  <c r="D30" i="2"/>
  <c r="D107" i="2"/>
  <c r="D67" i="2"/>
  <c r="D37" i="2"/>
  <c r="D32" i="2"/>
  <c r="D35" i="2"/>
  <c r="D71" i="2"/>
  <c r="D36" i="2"/>
  <c r="D31" i="2"/>
  <c r="D70" i="2"/>
  <c r="D42" i="2"/>
  <c r="D43" i="2" s="1"/>
  <c r="D33" i="2"/>
  <c r="D106" i="2"/>
  <c r="D68" i="2"/>
  <c r="D41" i="3"/>
  <c r="D67" i="3"/>
  <c r="D41" i="5"/>
  <c r="C48" i="3"/>
  <c r="C48" i="2"/>
  <c r="D31" i="3"/>
  <c r="D51" i="3"/>
  <c r="D31" i="5"/>
  <c r="D106" i="5"/>
  <c r="F13" i="6"/>
  <c r="D51" i="5" s="1"/>
  <c r="G13" i="6"/>
  <c r="C50" i="5"/>
  <c r="D36" i="3"/>
  <c r="D32" i="3"/>
  <c r="D122" i="3"/>
  <c r="D108" i="3"/>
  <c r="D105" i="3"/>
  <c r="D34" i="3"/>
  <c r="D30" i="3"/>
  <c r="D38" i="3" s="1"/>
  <c r="D44" i="3"/>
  <c r="D37" i="5"/>
  <c r="C43" i="2"/>
  <c r="C44" i="2" s="1"/>
  <c r="C45" i="2" s="1"/>
  <c r="C73" i="2"/>
  <c r="D33" i="3"/>
  <c r="D42" i="3"/>
  <c r="D68" i="3"/>
  <c r="D70" i="3"/>
  <c r="D36" i="4"/>
  <c r="D32" i="4"/>
  <c r="D122" i="4"/>
  <c r="D108" i="4"/>
  <c r="D105" i="4"/>
  <c r="D34" i="4"/>
  <c r="D30" i="4"/>
  <c r="D37" i="4"/>
  <c r="D41" i="4"/>
  <c r="D43" i="4" s="1"/>
  <c r="D44" i="4"/>
  <c r="D67" i="4"/>
  <c r="D33" i="5"/>
  <c r="D42" i="5"/>
  <c r="C95" i="5"/>
  <c r="C48" i="5"/>
  <c r="I6" i="6"/>
  <c r="D37" i="3"/>
  <c r="D36" i="5"/>
  <c r="D32" i="5"/>
  <c r="D122" i="5"/>
  <c r="D108" i="5"/>
  <c r="D105" i="5"/>
  <c r="D34" i="5"/>
  <c r="D30" i="5"/>
  <c r="D107" i="5"/>
  <c r="D70" i="5"/>
  <c r="D68" i="5"/>
  <c r="D44" i="5"/>
  <c r="C48" i="4"/>
  <c r="D35" i="3"/>
  <c r="C73" i="3"/>
  <c r="D71" i="3"/>
  <c r="D106" i="3"/>
  <c r="D72" i="4"/>
  <c r="D107" i="4"/>
  <c r="D35" i="5"/>
  <c r="D71" i="5"/>
  <c r="H3" i="6"/>
  <c r="I3" i="6" s="1"/>
  <c r="H5" i="6"/>
  <c r="D49" i="4" s="1"/>
  <c r="G10" i="6"/>
  <c r="C76" i="5"/>
  <c r="D77" i="5" s="1"/>
  <c r="D125" i="5" s="1"/>
  <c r="E125" i="5" s="1"/>
  <c r="C76" i="4"/>
  <c r="D77" i="4" s="1"/>
  <c r="D125" i="4" s="1"/>
  <c r="E125" i="4" s="1"/>
  <c r="C76" i="3"/>
  <c r="D77" i="3" s="1"/>
  <c r="D125" i="3" s="1"/>
  <c r="E125" i="3" s="1"/>
  <c r="G12" i="6" l="1"/>
  <c r="F24" i="1"/>
  <c r="I5" i="6"/>
  <c r="D62" i="4"/>
  <c r="D69" i="2"/>
  <c r="D72" i="2"/>
  <c r="D73" i="2" s="1"/>
  <c r="D124" i="2" s="1"/>
  <c r="E124" i="2" s="1"/>
  <c r="D43" i="5"/>
  <c r="D44" i="2"/>
  <c r="D45" i="2" s="1"/>
  <c r="D62" i="5"/>
  <c r="D45" i="4"/>
  <c r="E122" i="3"/>
  <c r="E122" i="2"/>
  <c r="D38" i="2"/>
  <c r="D109" i="5"/>
  <c r="D111" i="5" s="1"/>
  <c r="D69" i="4"/>
  <c r="D109" i="4"/>
  <c r="D111" i="4" s="1"/>
  <c r="D43" i="3"/>
  <c r="E122" i="5"/>
  <c r="E122" i="4"/>
  <c r="D49" i="3"/>
  <c r="D49" i="2"/>
  <c r="D62" i="2" s="1"/>
  <c r="D38" i="5"/>
  <c r="D73" i="4"/>
  <c r="D124" i="4" s="1"/>
  <c r="E124" i="4" s="1"/>
  <c r="D38" i="4"/>
  <c r="D64" i="4" s="1"/>
  <c r="D109" i="3"/>
  <c r="D111" i="3" s="1"/>
  <c r="D62" i="3"/>
  <c r="D109" i="2"/>
  <c r="D111" i="2" s="1"/>
  <c r="C24" i="1" l="1"/>
  <c r="D64" i="2"/>
  <c r="D123" i="4"/>
  <c r="D79" i="4"/>
  <c r="D45" i="5"/>
  <c r="D64" i="5" s="1"/>
  <c r="D69" i="5"/>
  <c r="D73" i="5" s="1"/>
  <c r="D124" i="5" s="1"/>
  <c r="E124" i="5" s="1"/>
  <c r="E24" i="1" s="1"/>
  <c r="D72" i="5"/>
  <c r="D45" i="3"/>
  <c r="D64" i="3" s="1"/>
  <c r="D72" i="3"/>
  <c r="D69" i="3"/>
  <c r="D73" i="3" s="1"/>
  <c r="D124" i="3" s="1"/>
  <c r="E124" i="3" s="1"/>
  <c r="D123" i="5" l="1"/>
  <c r="D79" i="5"/>
  <c r="D123" i="3"/>
  <c r="D79" i="3"/>
  <c r="E123" i="4"/>
  <c r="D83" i="4"/>
  <c r="D84" i="4" s="1"/>
  <c r="D123" i="2"/>
  <c r="D79" i="2"/>
  <c r="D83" i="2" l="1"/>
  <c r="D84" i="2" s="1"/>
  <c r="E123" i="2"/>
  <c r="D83" i="3"/>
  <c r="D84" i="3" s="1"/>
  <c r="E123" i="3"/>
  <c r="D83" i="5"/>
  <c r="D85" i="4"/>
  <c r="E123" i="5"/>
  <c r="D85" i="2" l="1"/>
  <c r="D85" i="3"/>
  <c r="D87" i="4"/>
  <c r="D94" i="4" s="1"/>
  <c r="D84" i="5"/>
  <c r="D85" i="5" s="1"/>
  <c r="D24" i="1"/>
  <c r="D87" i="5" l="1"/>
  <c r="D94" i="5" s="1"/>
  <c r="D90" i="4"/>
  <c r="D92" i="4"/>
  <c r="D91" i="4"/>
  <c r="D87" i="2"/>
  <c r="D94" i="2" s="1"/>
  <c r="D87" i="3"/>
  <c r="D94" i="3" s="1"/>
  <c r="D93" i="4" l="1"/>
  <c r="D95" i="4" s="1"/>
  <c r="D126" i="4" s="1"/>
  <c r="D92" i="2"/>
  <c r="D90" i="2"/>
  <c r="D91" i="2"/>
  <c r="D90" i="5"/>
  <c r="D92" i="5"/>
  <c r="D91" i="5"/>
  <c r="D90" i="3"/>
  <c r="D92" i="3"/>
  <c r="D91" i="3"/>
  <c r="D98" i="4" l="1"/>
  <c r="D100" i="4" s="1"/>
  <c r="D102" i="4" s="1"/>
  <c r="D93" i="2"/>
  <c r="D95" i="2" s="1"/>
  <c r="D126" i="2" s="1"/>
  <c r="D101" i="4"/>
  <c r="D93" i="5"/>
  <c r="D95" i="5" s="1"/>
  <c r="D93" i="3"/>
  <c r="D95" i="3" s="1"/>
  <c r="E126" i="4"/>
  <c r="E127" i="4" s="1"/>
  <c r="D127" i="4"/>
  <c r="D98" i="2" l="1"/>
  <c r="D100" i="2" s="1"/>
  <c r="D101" i="2" s="1"/>
  <c r="E126" i="2"/>
  <c r="D127" i="2"/>
  <c r="D126" i="3"/>
  <c r="D98" i="3"/>
  <c r="D100" i="3" s="1"/>
  <c r="D126" i="5"/>
  <c r="D98" i="5"/>
  <c r="D100" i="5" s="1"/>
  <c r="D102" i="2" l="1"/>
  <c r="D101" i="5"/>
  <c r="D102" i="5"/>
  <c r="E126" i="5"/>
  <c r="E127" i="5" s="1"/>
  <c r="D127" i="5"/>
  <c r="E127" i="2"/>
  <c r="D101" i="3"/>
  <c r="D102" i="3"/>
  <c r="E126" i="3"/>
  <c r="E127" i="3" s="1"/>
  <c r="D127" i="3"/>
  <c r="G24" i="1" l="1"/>
  <c r="C25" i="1" s="1"/>
  <c r="C27" i="1" l="1"/>
  <c r="C28" i="1"/>
  <c r="C26" i="1"/>
  <c r="C30" i="1" l="1"/>
  <c r="C31" i="1" s="1"/>
  <c r="C32" i="1" l="1"/>
</calcChain>
</file>

<file path=xl/sharedStrings.xml><?xml version="1.0" encoding="utf-8"?>
<sst xmlns="http://schemas.openxmlformats.org/spreadsheetml/2006/main" count="761" uniqueCount="218">
  <si>
    <t>PROPOSTA COMERCIAL - PLANILHA DE CUSTOS ESTIMADOS E FORMAÇÃO DE PREÇOS</t>
  </si>
  <si>
    <r>
      <rPr>
        <sz val="11"/>
        <rFont val="Calibri"/>
        <family val="2"/>
        <charset val="1"/>
      </rPr>
      <t xml:space="preserve">Apresenta esta licitante, </t>
    </r>
    <r>
      <rPr>
        <b/>
        <sz val="11"/>
        <rFont val="Calibri"/>
        <family val="2"/>
        <charset val="1"/>
      </rPr>
      <t>por intermédio de seu representante legal</t>
    </r>
    <r>
      <rPr>
        <sz val="11"/>
        <rFont val="Calibri"/>
        <family val="2"/>
        <charset val="1"/>
      </rPr>
      <t xml:space="preserve">, proposta comercial para o </t>
    </r>
    <r>
      <rPr>
        <b/>
        <sz val="11"/>
        <rFont val="Calibri"/>
        <family val="2"/>
        <charset val="1"/>
      </rPr>
      <t>lote</t>
    </r>
    <r>
      <rPr>
        <sz val="11"/>
        <rFont val="Calibri"/>
        <family val="2"/>
        <charset val="1"/>
      </rPr>
      <t xml:space="preserve"> </t>
    </r>
    <r>
      <rPr>
        <b/>
        <sz val="11"/>
        <rFont val="Calibri"/>
        <family val="2"/>
        <charset val="1"/>
      </rPr>
      <t>único</t>
    </r>
    <r>
      <rPr>
        <sz val="11"/>
        <rFont val="Calibri"/>
        <family val="2"/>
        <charset val="1"/>
      </rPr>
      <t xml:space="preserve"> abaixo:</t>
    </r>
  </si>
  <si>
    <t>DADOS DA EMPRESA</t>
  </si>
  <si>
    <t>Razão social:</t>
  </si>
  <si>
    <t>Nome fantasia:</t>
  </si>
  <si>
    <t>CNPJ:</t>
  </si>
  <si>
    <t>Inscrição estadual:</t>
  </si>
  <si>
    <t>Inscrição municipal:</t>
  </si>
  <si>
    <t>Endereço:</t>
  </si>
  <si>
    <t>CEP:</t>
  </si>
  <si>
    <t>Telefone:</t>
  </si>
  <si>
    <t>E-mail:</t>
  </si>
  <si>
    <t>Contato:</t>
  </si>
  <si>
    <t>DISCRIMINAÇÃO DOS SERVIÇOS (dados referentes à contratação)</t>
  </si>
  <si>
    <t>A. Data de apresentação da proposta</t>
  </si>
  <si>
    <t>B. Município (local de execução dos serviços)</t>
  </si>
  <si>
    <t>Belo Horizonte/MG</t>
  </si>
  <si>
    <t>C. Ano do Acordo, Convenção Coletiva ou Sentença Normativa em Dissídio Coletivo</t>
  </si>
  <si>
    <t>D. Número de meses de execução contratual</t>
  </si>
  <si>
    <t>IDENTIFICAÇÃO DO SERVIÇO E CUSTOS TOTAIS</t>
  </si>
  <si>
    <t>Tipo de Serviço</t>
  </si>
  <si>
    <t>Módulo 1 -
 Remuneração</t>
  </si>
  <si>
    <t>Módulo 2 -
 Encargos e Benefícios</t>
  </si>
  <si>
    <t>Módulo 3 -
 Provisão para rescisão</t>
  </si>
  <si>
    <t>Módulo 4 -
 Insumos</t>
  </si>
  <si>
    <t>Módulo 5 -
 Custos indiretos, Lucros e Tributos</t>
  </si>
  <si>
    <t xml:space="preserve">Item 01 - Dedicação exclusiva de mão de obra 
</t>
  </si>
  <si>
    <t>Valor total (soma dos grupos 1 a 5)</t>
  </si>
  <si>
    <t>Valor máximo a ser pago de horas de serviço extraordinário, limitado ao máximo de 2% do valor total da soma dos grupos 1, 2, 3, 4 e 5. (Valor máximo a ser pago apenas em caso de ocorrência)</t>
  </si>
  <si>
    <t>Valor máximo a ser pago de horas de serviço noturno, limitado ao máximo de 1% do valor total da soma dos grupos 1, 2, 3, 4 e 5. (Valor máximo a ser pago apenas em caso de ocorrência)</t>
  </si>
  <si>
    <t>Valor máximo a ser pago com treinamentos, limitado ao máximo de 1% do valor total da soma dos grupos 1, 2, 3, 4 e 5. (Valor máximo a ser pago apenas em caso de ocorrência)</t>
  </si>
  <si>
    <t>Item 02 - Materiais e equipamentos</t>
  </si>
  <si>
    <t>VALOR TOTAL MENSAL</t>
  </si>
  <si>
    <t>VALOR TOTAL ANUAL</t>
  </si>
  <si>
    <t>VALOR GLOBAL TOTAL VIGÊNCIA</t>
  </si>
  <si>
    <t>OBSERVAÇÕES</t>
  </si>
  <si>
    <t>O serviço ofertado obedece a todas as condições estabelecidas no termo de referência, responsabilizando-se a licitante, com a entrega de sua proposta, pela veracidade desta informação.</t>
  </si>
  <si>
    <t>Nos valores ofertados pela licitante em sua proposta comercial já foram incluídos todos os encargos e custos diretos e indiretos necessários à completa e perfeita execução do serviço.</t>
  </si>
  <si>
    <t>Nos cálculos efetuados pela licitante foram consideradas, sempre, apenas as duas primeiras casas decimais, desprezando-se as casas decimais a partir da terceira, sem arredondamento.</t>
  </si>
  <si>
    <t>PRAZO DE VALIDADE DA PROPOSTA COMERCIAL - MÍNIMO 60 DIAS.</t>
  </si>
  <si>
    <t xml:space="preserve">Local:        </t>
  </si>
  <si>
    <t xml:space="preserve">Data:    </t>
  </si>
  <si>
    <t>Assinatura:</t>
  </si>
  <si>
    <t>PLANILHA DE CUSTOS ESTIMADOS E FORMAÇÃO DE PREÇOS</t>
  </si>
  <si>
    <t>Data de apresentação da proposta</t>
  </si>
  <si>
    <t>Município/DF (local de execução dos serviços)</t>
  </si>
  <si>
    <t>Sindicato adotado</t>
  </si>
  <si>
    <t>&gt; Informar sindicato adotado considerando atividade preponderante da licitante, exceto quando tratar-se de categoria diferenciada</t>
  </si>
  <si>
    <t>Ano do Acordo, Convenção Coletiva ou Sentença Normativa em Dissídio Coletivo</t>
  </si>
  <si>
    <t>&gt; Informar ano de referência</t>
  </si>
  <si>
    <t>Nº de registro do Acordo no MTE</t>
  </si>
  <si>
    <t>&gt; Informar nº de registro no MTE.</t>
  </si>
  <si>
    <t>Número de meses de execução contratual</t>
  </si>
  <si>
    <t>IDENTIFICAÇÃO DO CARGO</t>
  </si>
  <si>
    <t>Profissional</t>
  </si>
  <si>
    <t>Unidade de Medida</t>
  </si>
  <si>
    <t>Quantidade total a contratar</t>
  </si>
  <si>
    <t>Coordenador em Arquivo</t>
  </si>
  <si>
    <t>Posto Dia (8h)</t>
  </si>
  <si>
    <t>MÃO DE OBRA VINCULADA À EXECUÇÃO CONTRATUAL</t>
  </si>
  <si>
    <t>Dados complementares para composição dos custos referentes à mão de obra</t>
  </si>
  <si>
    <t>Classificação Brasileira de Ocupações (CBO)</t>
  </si>
  <si>
    <t>2613-05</t>
  </si>
  <si>
    <t>Salário previsto pela CMBH</t>
  </si>
  <si>
    <t>VALORES VIGENTES</t>
  </si>
  <si>
    <t>NATUREZA DO VALOR
(FIXADO PELA CMBH OU VARIÁVEL PELA LICITANTE)</t>
  </si>
  <si>
    <t>De 1º.01.2023 a 31.12.2023  (Proposta)</t>
  </si>
  <si>
    <t>GRUPO 1 - COMPOSIÇÃO DA REMUNERAÇÃO</t>
  </si>
  <si>
    <t>1.A. Salário base</t>
  </si>
  <si>
    <t>FIXO</t>
  </si>
  <si>
    <t>TOTAL DO GRUPO 1</t>
  </si>
  <si>
    <t>SOMA AUTOMÁTICA</t>
  </si>
  <si>
    <t>GRUPO 2 - ENCARGOS E BENEFÍCIOS ANUAIS, MENSAIS E DIÁRIOS</t>
  </si>
  <si>
    <t>SUBGRUPO 2.1 - Encargos Previdenciários, Fundo de Garantia por Tempo de Serviço (FGTS) e Outras Contribuições</t>
  </si>
  <si>
    <t>2.1.A. INSS</t>
  </si>
  <si>
    <t>2.1.B. Salário Educação</t>
  </si>
  <si>
    <t>2.1.C. Riscos Ambientais do Trabalho (ajustado) – RATxFAP</t>
  </si>
  <si>
    <t>VARIÁVEL</t>
  </si>
  <si>
    <t>&gt; Informar alíquota do Rat ajustado conforme GFIP</t>
  </si>
  <si>
    <t>2.1.D. SESI/SESC</t>
  </si>
  <si>
    <t>2.1.E. SENAI/SENAC</t>
  </si>
  <si>
    <t>2.1.F. SEBRAE</t>
  </si>
  <si>
    <t>2.1.G. INCRA</t>
  </si>
  <si>
    <t>2.1.H. FGTS</t>
  </si>
  <si>
    <t xml:space="preserve">Total - SUBGRUPO 2.1 </t>
  </si>
  <si>
    <t>SUBGRUPO 2.2 - 13º Salário e Adicional de Férias</t>
  </si>
  <si>
    <t>2.2.A. 13º Salário</t>
  </si>
  <si>
    <t>2.2.B. Adicional de Férias (1/3 constitucional)</t>
  </si>
  <si>
    <t>Subtotal</t>
  </si>
  <si>
    <t>2.2.C. Incidência dos encargos do submódulo 2.2</t>
  </si>
  <si>
    <t>Total - SUBGRUPO 2.2</t>
  </si>
  <si>
    <t>SUBGRUPO 2.3 - Benefícios Mensais e Diários</t>
  </si>
  <si>
    <t>2.3.A. Vale-transporte</t>
  </si>
  <si>
    <t>&gt; Valor preenchido automaticamente conforme informação imputada na aba VA e VT</t>
  </si>
  <si>
    <t>2.3.A.1. Dedução - participação trabalhador no custeio</t>
  </si>
  <si>
    <t>&gt; Informar percentual estipulado pela CCT para o desconto do funcionário</t>
  </si>
  <si>
    <t>2.3.B. Auxílio alimentação</t>
  </si>
  <si>
    <t>2.3.B.1. Dedução - participação trabalhador no custeio</t>
  </si>
  <si>
    <t>2.3.C. Outro previsto na CCT (especificar)</t>
  </si>
  <si>
    <t xml:space="preserve">&gt; Informar benefício e memória de cálculo </t>
  </si>
  <si>
    <t>2.3.C.1. Dedução - participação trabalhador no custeio</t>
  </si>
  <si>
    <t>&gt; Informar dedução estipulada pela CCT para o desconto do funcionário, se houver</t>
  </si>
  <si>
    <t>2.3.D. Outro previsto na CCT (especificar)</t>
  </si>
  <si>
    <t>2.3.D.1. Dedução - participação trabalhador no custeio (se houver)</t>
  </si>
  <si>
    <t>2.3.E. Outro previsto na CCT (especificar)</t>
  </si>
  <si>
    <t>2.3.E.1. Dedução - participação trabalhador no custeio (se houver)</t>
  </si>
  <si>
    <t>2.3.F. Outro previsto na CCT (especificar)</t>
  </si>
  <si>
    <t>2.3.F.1. Dedução - participação trabalhador no custeio (se houver)</t>
  </si>
  <si>
    <t>2.3.G. Outro previsto na CCT (especificar)</t>
  </si>
  <si>
    <t>2.3.G.1. Dedução - participação trabalhador no custeio (se houver)</t>
  </si>
  <si>
    <t>Total - SUBGRUPO 2.3</t>
  </si>
  <si>
    <t>TOTAL DO GRUPO 2</t>
  </si>
  <si>
    <t>GRUPO 3 - PROVISÃO PARA RESCISÃO</t>
  </si>
  <si>
    <t>3.A. Aviso Prévio Trabalhado (demissão de 100% da mão de obra ao final do contrato)</t>
  </si>
  <si>
    <t>3.B. Incidência dos encargos do submódulo 2.2 sobre o aviso prévio trabalhado</t>
  </si>
  <si>
    <t>3.C. Multa 40% do FGTS sobre aviso prévio trabalhado</t>
  </si>
  <si>
    <t>3.D. Aviso Prévio Indenizado (taxa de rotatividade de 6,67% anual)</t>
  </si>
  <si>
    <t>3.E. Incidência do FGTS sobre o aviso prévio indenizado</t>
  </si>
  <si>
    <t>3.F. Multa 40% do FGTS sobre aviso prévio indenizado</t>
  </si>
  <si>
    <t>TOTAL DO GRUPO 3</t>
  </si>
  <si>
    <t>GRUPO 4 - INSUMOS DIVERSOS</t>
  </si>
  <si>
    <t xml:space="preserve">4.1 Uniformes (Guarda-pó/Jaleco) </t>
  </si>
  <si>
    <t>&gt; Valor preenchido automaticamente conforme informação imputada na aba Uniformes</t>
  </si>
  <si>
    <t>TOTAL DO GRUPO 4</t>
  </si>
  <si>
    <t>VALOR TOTAL DOS GRUPOS 1+2+3+4</t>
  </si>
  <si>
    <t>GRUPO 5 - CUSTOS INDIRETOS, LUCRO E TRIBUTOS</t>
  </si>
  <si>
    <t>SUBGRUPO 5.1 - Custos indiretos + lucro</t>
  </si>
  <si>
    <t>5.1.A. Custos indiretos</t>
  </si>
  <si>
    <t>&gt; Informar percentual incidente sobre os grupos 1 a 4</t>
  </si>
  <si>
    <t>5.1.B. Lucro</t>
  </si>
  <si>
    <t>&gt; Informar percentual incidente sobre os grupos 1 a 4 + 5.1.A</t>
  </si>
  <si>
    <t>Total - SUBGRUPO 5.1</t>
  </si>
  <si>
    <t>VALOR TOTAL GRUPOS 1+2+3+4+5+SUBGRUPO 5.1</t>
  </si>
  <si>
    <t>SUBGRUPO 5.2 - Tributos</t>
  </si>
  <si>
    <t>5.2.A. PIS</t>
  </si>
  <si>
    <t>&gt; Informar percentual de acordo com regime de tributação</t>
  </si>
  <si>
    <t>5.2.B. COFINS</t>
  </si>
  <si>
    <t>5.2.C ISSQN ou ISS</t>
  </si>
  <si>
    <t>Total - SUBGRUPO 5.2</t>
  </si>
  <si>
    <t>TOTAL DO GRUPO 5</t>
  </si>
  <si>
    <t>QUADRO-RESUMO DO VALOR MENSAL E ANUAL DOS SERVIÇOS</t>
  </si>
  <si>
    <t>Valor total por empregado (Grupos 1 a 5)</t>
  </si>
  <si>
    <t>Quantidade de empregados</t>
  </si>
  <si>
    <t>VALOR TOTAL MENSAL DA MÃO DE OBRA</t>
  </si>
  <si>
    <t>VALOR TOTAL ANUAL DA MÃO DE OBRA</t>
  </si>
  <si>
    <t>VALOR TOTAL GLOBAL DA MÃO DE OBRA</t>
  </si>
  <si>
    <t>PROVISÃO MENSAL NA CONTA VINCULADA</t>
  </si>
  <si>
    <t xml:space="preserve">13º salário </t>
  </si>
  <si>
    <t xml:space="preserve">Férias </t>
  </si>
  <si>
    <t xml:space="preserve">Incidência sobre 13º salário e férias </t>
  </si>
  <si>
    <t>&gt; Valor preenchido automaticamente conforme informação imputada na célula C32</t>
  </si>
  <si>
    <t>Rescisão</t>
  </si>
  <si>
    <t>Valor mensal por trabalhador</t>
  </si>
  <si>
    <t>Quantidade de trabalhadores</t>
  </si>
  <si>
    <t>VALOR MENSAL A DEPOSITAR NA CONTA VINCULADA</t>
  </si>
  <si>
    <t>RAT ajustado</t>
  </si>
  <si>
    <t>#</t>
  </si>
  <si>
    <t>Por profissional</t>
  </si>
  <si>
    <t>TOTAL</t>
  </si>
  <si>
    <t>Grupo 1</t>
  </si>
  <si>
    <t>Grupo 2</t>
  </si>
  <si>
    <t>Grupo 3</t>
  </si>
  <si>
    <t>Grupo 4</t>
  </si>
  <si>
    <t>Grupo 5</t>
  </si>
  <si>
    <t>Analista de Arquivo</t>
  </si>
  <si>
    <t>2.1.C. Riscos Ambientais do Trabalho – RAT</t>
  </si>
  <si>
    <t>Técnico em Arquivo</t>
  </si>
  <si>
    <t>4151-05</t>
  </si>
  <si>
    <t>Total - SUBGRUPO 6.1</t>
  </si>
  <si>
    <t>VALOR TOTAL GRUPOS 1+2+3+4+5+SUBGRUPO 6.1</t>
  </si>
  <si>
    <t>Conservador-Restaurador</t>
  </si>
  <si>
    <t>2624-15</t>
  </si>
  <si>
    <t>VALE TRANSPORTE</t>
  </si>
  <si>
    <t>CARGO</t>
  </si>
  <si>
    <t>SALÁRIO BASE PARA DESCONTO</t>
  </si>
  <si>
    <t xml:space="preserve">VALOR UNITÁRIO DO VALE </t>
  </si>
  <si>
    <t>Nº DE VALES POR DIA</t>
  </si>
  <si>
    <t>QUANTIDADE DE DIAS TRABALHÁVEIS</t>
  </si>
  <si>
    <t>VALOR DO VALE TRANSPORTE A SER PAGO PELA CONTRATADA</t>
  </si>
  <si>
    <t>% DESCONTADO DO EMPREGADO</t>
  </si>
  <si>
    <t>R$ DESCONTADO DO EMPREGADO</t>
  </si>
  <si>
    <t>VALOR DO VALE TRANSPORTE A SER PAGO PELA CMBH</t>
  </si>
  <si>
    <t>Coordenador de Arquivo</t>
  </si>
  <si>
    <t>AUXÍLIO ALIMENTAÇÃO</t>
  </si>
  <si>
    <t>VALOR DO VALE ALIMENTAÇÃO</t>
  </si>
  <si>
    <t>VALOR DO VALE ALIMENTAÇÃO A SER PAGO PELA CONTRATADA</t>
  </si>
  <si>
    <t>VALOR DO VALE ALIMENTAÇÃO A SER PAGO PELA CMBH</t>
  </si>
  <si>
    <t>&gt;&gt; UNIFORMES E EPI</t>
  </si>
  <si>
    <t>ITEM</t>
  </si>
  <si>
    <t>DESCRIÇÃO</t>
  </si>
  <si>
    <t>QUANTIDADE ANUAL</t>
  </si>
  <si>
    <t>VALOR DE CADA UNIDADE</t>
  </si>
  <si>
    <t>GUARDA-PÓ/JALECO EM TECIDO MISTO  A SER FORNECIDO PARA CADA PROFISSIONAL</t>
  </si>
  <si>
    <t>GUARDA-PÓ EM TECIDO MISTO, COR BRANCA, SEM GOLA, MANGAS CURTAS COM BAINHAS FIXAS, ABERTURA FRONTAL EM TODA A EXTENSÃO COM ABOTOAMENTO EMBUTIDO, 1 BOLSO CHAPADO DO LADO ESQUERDO SUPERIOR MEDINDO 12,5 CM DE BOCA X 14,0 CM DE PROFUNDIDADE, 2 BOLSOS FRONTAIS INFERIORES MEDINDO 12,5 CM DE BOCA X 14,0 CM DE PROFUNDIDADE, ABERTURA EM CONTINUAÇÃO DA COSTURA TRASEIRA MEDINDO 20 CM, TAMANHO COMPATÍVEL COM O PROFISSIONAL</t>
  </si>
  <si>
    <t>&gt;&gt; MATERIAIS E EQUIPAMENTOS</t>
  </si>
  <si>
    <t>QUANT. (UNID)</t>
  </si>
  <si>
    <t>VALOR UNITÁRIO MENSAL DA DISPONIBILIZAÇÃO</t>
  </si>
  <si>
    <t>SCANNER ROTATIVO A4 OU SUPERIOR</t>
  </si>
  <si>
    <t>SCANNER ROTATIVO PARA DOCUMENTOS TEXTUAIS TAMANHO A4 OU SUPERIOR; VELOCIDADE DE CAPTURA: MÍNIMO DE 50 PPM/ DUPLEX; COM CAPACIDADE PARA DIGITALIZAR FRENTE E VERSO; RESOLUÇÃO DE SAÍDA: ATÉ 1200 DPI;  MODO DE COR: COLORIDO 24-BIT E ESCALA DE CINZA 8-BIT; ILUMINAÇÃO DE LED DUPLO, COM BANDEJA DE SAÍDA EXTENSÍVEL, USB 2.0 OU SUPERIOR.</t>
  </si>
  <si>
    <t>SCANNER DE MESA FOTOGRÁFICO PARA NEGATIVOS, POSITIVOS E REFLEXIVOS</t>
  </si>
  <si>
    <t>SCANNER DE MESA FOTOGRÁFICO PARA NEGATIVOS, POSITIVOS E REFLEXIVOS; COM RESOLUÇÃO ÓPTICA IGUAL OU MAIOR QUE 4800PPI; DENSIDADE ÓPTICA MÁXIMA ACIMA DE 4.0 DMAX (DENSIDADE MAXIMA); PROFUNDIDADE DE COR 48 BITS; INTERFACE: USB 2.0 OU SUPERIOR; COMPATIBILIDADE: SISTEMA WINDOWS XP OU SUPERIOR.</t>
  </si>
  <si>
    <t>SCANNER PARA DOCUMENTOS ATÉ TAMANHO A0</t>
  </si>
  <si>
    <t>SCANNER PARA PARA DOCUMENTOS ATÉ TAMANHO A0 (PLANTAS ARQUITETÔNICAS, CARTAZES, MAPAS),  RESOLUÇÃO ÓPTICA DE ATÉ 1200 DPI,  SENSOR AUTOMÁTICO DE ALIMENTAÇÃO; USB 2.0 OU SUPERIOR, PROFUNDIDADE DE COR: 48 BITS.</t>
  </si>
  <si>
    <t>ASPIRADOR DE PÓ PORTÁTIL 110V</t>
  </si>
  <si>
    <t>ASPIRADOR DE PÓ PORTÁTIL, 100W, COM CABO ELÉTRICO DE 3 METROS DE COMPRIMENTO, 110V</t>
  </si>
  <si>
    <t>DEIONIZADOR 50 LITROS</t>
  </si>
  <si>
    <t>DEIONIZADOR, EM PVC RÍGIDO, PARA PURIFICAÇÃO DE ÁGUA POR TROCA IÔNICA, VAZÃO 50 LITROS POR HORA, COM SENSOR DE ALARME ÓTICO, DIMENSÕES 20 CM DE DIÂMETRO X 77 CM DE ALTURA.</t>
  </si>
  <si>
    <t>SECADORA DE PAPEIS</t>
  </si>
  <si>
    <t>Estrutura de alumínio com base reforçada em PVC branco de 10mm, 21 bandejas com estrutura de aluminio, perfil em U, com malhas de fio de nylon de 45x45 mm entre si. Guia das bandejas em alumínio de perfil em U. Movimentação das bandejas pelas laterais. 4 rodízios giratórios com proteção de boracha de 4 polegadas de diâmetro, sendo 2 com sistema de freio. Dimensões:150x90x150 cm de comprimento (Frente)xlargura (lateral) altura/Bandejas 150x80 cm</t>
  </si>
  <si>
    <t>CARRINHO PARA MOVIMENTAÇÃO DE CAIXAS</t>
  </si>
  <si>
    <t>CARRINHO PARA PARA MOVIMENTAÇÃO DE CAIXAS, COM 03 PRATELEIRAS FIXAS, DIMENSÕES MÍNIMAS DE 70 X 50 E ALTURA 90 CM, EQUIPADO COM 04 RODAS DE NO MÍNIMO 3"</t>
  </si>
  <si>
    <t>ESCADA DE MÃO EM ALUMÍNIO</t>
  </si>
  <si>
    <t>ESCADA DE MÃO EM ALUMÍNIO, TIPO DE ABRIR, DOMÉSTICA, COM 3 DEGRAUS ANTIDERRAPANTES, SAPATAS EM BORRACHA, ALTURA DO PATAMAR SUPERIOR AO PISO DE NO MÍNIMO 60 CM (ABERTA) </t>
  </si>
  <si>
    <t>TOTAL MENSAL</t>
  </si>
  <si>
    <t>PREGÃO ELETRÔNICO 27/2023</t>
  </si>
  <si>
    <t xml:space="preserve">    Representante legal da empresa</t>
  </si>
  <si>
    <t>GARANTIA CONTRATUAL</t>
  </si>
  <si>
    <t>INFORME A MODALIDADE ADOTADA PARA A GARANTIA CONTRATUAL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</si>
</sst>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_(&quot;R$ &quot;* #,##0.00_);_(&quot;R$ &quot;* \(#,##0.00\);_(&quot;R$ &quot;* \-??_);_(@_)"/>
    <numFmt numFmtId="165" formatCode="_-&quot;R$ &quot;* #,##0.00_-;&quot;-R$ &quot;* #,##0.00_-;_-&quot;R$ &quot;* \-??_-;_-@_-"/>
    <numFmt numFmtId="166" formatCode="_(* #,##0.00_);_(* \(#,##0.00\);_(* \-??_);_(@_)"/>
    <numFmt numFmtId="167" formatCode="_-* #,##0.00_-;\-* #,##0.00_-;_-* \-??_-;_-@_-"/>
    <numFmt numFmtId="168" formatCode="d/m/yyyy"/>
    <numFmt numFmtId="169" formatCode="_-[$R$-416]\ * #,##0.00_-;\-[$R$-416]\ * #,##0.00_-;_-[$R$-416]\ * \-??_-;_-@_-"/>
    <numFmt numFmtId="170" formatCode="&quot;R$ &quot;#,##0.00"/>
    <numFmt numFmtId="171" formatCode="&quot;R$&quot;#,##0.00;[Red]&quot;-R$&quot;#,##0.00"/>
    <numFmt numFmtId="172" formatCode="&quot;R$ &quot;#,##0.00_);[Red]&quot;(R$ &quot;#,##0.00\)"/>
    <numFmt numFmtId="173" formatCode="0.000%"/>
    <numFmt numFmtId="174" formatCode="#,##0.00;[Red]#,##0.00"/>
    <numFmt numFmtId="175" formatCode="0.0000"/>
    <numFmt numFmtId="176" formatCode="#,##0;[Red]#,##0"/>
    <numFmt numFmtId="177" formatCode="&quot;R$&quot;#,##0.00"/>
  </numFmts>
  <fonts count="36">
    <font>
      <sz val="11"/>
      <color rgb="FF000000"/>
      <name val="Calibri"/>
      <family val="2"/>
      <charset val="1"/>
    </font>
    <font>
      <sz val="11"/>
      <color rgb="FFFFFFFF"/>
      <name val="Calibri"/>
      <family val="2"/>
      <charset val="1"/>
    </font>
    <font>
      <sz val="11"/>
      <color rgb="FF008000"/>
      <name val="Calibri"/>
      <family val="2"/>
      <charset val="1"/>
    </font>
    <font>
      <sz val="9"/>
      <color rgb="FFFF0000"/>
      <name val="Geneva"/>
      <charset val="1"/>
    </font>
    <font>
      <b/>
      <sz val="11"/>
      <color rgb="FFFF9900"/>
      <name val="Calibri"/>
      <family val="2"/>
      <charset val="1"/>
    </font>
    <font>
      <b/>
      <sz val="11"/>
      <color rgb="FFFFFFFF"/>
      <name val="Calibri"/>
      <family val="2"/>
      <charset val="1"/>
    </font>
    <font>
      <sz val="11"/>
      <color rgb="FFFF9900"/>
      <name val="Calibri"/>
      <family val="2"/>
      <charset val="1"/>
    </font>
    <font>
      <sz val="11"/>
      <color rgb="FF333399"/>
      <name val="Calibri"/>
      <family val="2"/>
      <charset val="1"/>
    </font>
    <font>
      <sz val="11"/>
      <color rgb="FF800080"/>
      <name val="Calibri"/>
      <family val="2"/>
      <charset val="1"/>
    </font>
    <font>
      <sz val="10"/>
      <name val="Arial"/>
      <family val="2"/>
      <charset val="1"/>
    </font>
    <font>
      <sz val="11"/>
      <color rgb="FF993300"/>
      <name val="Calibri"/>
      <family val="2"/>
      <charset val="1"/>
    </font>
    <font>
      <sz val="10"/>
      <color rgb="FF000000"/>
      <name val="Arial"/>
      <family val="2"/>
      <charset val="1"/>
    </font>
    <font>
      <b/>
      <sz val="11"/>
      <color rgb="FF333333"/>
      <name val="Calibri"/>
      <family val="2"/>
      <charset val="1"/>
    </font>
    <font>
      <sz val="11"/>
      <color rgb="FFFF0000"/>
      <name val="Calibri"/>
      <family val="2"/>
      <charset val="1"/>
    </font>
    <font>
      <i/>
      <sz val="11"/>
      <color rgb="FF808080"/>
      <name val="Calibri"/>
      <family val="2"/>
      <charset val="1"/>
    </font>
    <font>
      <b/>
      <sz val="11"/>
      <color rgb="FF000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b/>
      <sz val="18"/>
      <color rgb="FF003366"/>
      <name val="Cambria"/>
      <family val="2"/>
      <charset val="1"/>
    </font>
    <font>
      <sz val="10"/>
      <name val="Calibri"/>
      <family val="2"/>
      <charset val="1"/>
    </font>
    <font>
      <b/>
      <sz val="13"/>
      <name val="Cambria"/>
      <family val="1"/>
      <charset val="1"/>
    </font>
    <font>
      <sz val="11"/>
      <name val="Calibri"/>
      <family val="2"/>
      <charset val="1"/>
    </font>
    <font>
      <b/>
      <sz val="11"/>
      <name val="Calibri"/>
      <family val="2"/>
      <charset val="1"/>
    </font>
    <font>
      <b/>
      <sz val="10"/>
      <name val="Calibri"/>
      <family val="2"/>
      <charset val="1"/>
    </font>
    <font>
      <b/>
      <sz val="14"/>
      <name val="Cambria"/>
      <family val="1"/>
      <charset val="1"/>
    </font>
    <font>
      <sz val="9"/>
      <name val="Calibri"/>
      <family val="2"/>
      <charset val="1"/>
    </font>
    <font>
      <i/>
      <sz val="10"/>
      <name val="Calibri"/>
      <family val="2"/>
      <charset val="1"/>
    </font>
    <font>
      <sz val="10"/>
      <color rgb="FFFFFFFF"/>
      <name val="Calibri"/>
      <family val="2"/>
      <charset val="1"/>
    </font>
    <font>
      <sz val="8"/>
      <name val="Calibri"/>
      <family val="2"/>
      <charset val="1"/>
    </font>
    <font>
      <sz val="10"/>
      <color rgb="FF000000"/>
      <name val="Calibri"/>
      <family val="2"/>
      <charset val="1"/>
    </font>
    <font>
      <sz val="8"/>
      <color rgb="FF000000"/>
      <name val="Calibri"/>
      <family val="2"/>
      <charset val="1"/>
    </font>
    <font>
      <b/>
      <sz val="8"/>
      <color rgb="FF000000"/>
      <name val="Calibri"/>
      <family val="2"/>
      <charset val="1"/>
    </font>
    <font>
      <b/>
      <sz val="10"/>
      <color rgb="FF000000"/>
      <name val="Calibri"/>
      <family val="2"/>
      <charset val="1"/>
    </font>
    <font>
      <b/>
      <sz val="14"/>
      <color rgb="FF000000"/>
      <name val="Calibri"/>
      <family val="2"/>
      <charset val="1"/>
    </font>
    <font>
      <sz val="11"/>
      <color rgb="FF000000"/>
      <name val="Calibri"/>
      <family val="2"/>
      <charset val="1"/>
    </font>
  </fonts>
  <fills count="32">
    <fill>
      <patternFill patternType="none"/>
    </fill>
    <fill>
      <patternFill patternType="gray125"/>
    </fill>
    <fill>
      <patternFill patternType="solid">
        <fgColor rgb="FFCCCCFF"/>
        <bgColor rgb="FFB9CDE5"/>
      </patternFill>
    </fill>
    <fill>
      <patternFill patternType="solid">
        <fgColor rgb="FFFF99CC"/>
        <bgColor rgb="FFFF8080"/>
      </patternFill>
    </fill>
    <fill>
      <patternFill patternType="solid">
        <fgColor rgb="FFCCFFCC"/>
        <bgColor rgb="FFCCFFFF"/>
      </patternFill>
    </fill>
    <fill>
      <patternFill patternType="solid">
        <fgColor rgb="FFCC99FF"/>
        <bgColor rgb="FFB3A2C7"/>
      </patternFill>
    </fill>
    <fill>
      <patternFill patternType="solid">
        <fgColor rgb="FFCCFFFF"/>
        <bgColor rgb="FFCCFFCC"/>
      </patternFill>
    </fill>
    <fill>
      <patternFill patternType="solid">
        <fgColor rgb="FFFFCC99"/>
        <bgColor rgb="FFD9D9D9"/>
      </patternFill>
    </fill>
    <fill>
      <patternFill patternType="solid">
        <fgColor rgb="FF99CCFF"/>
        <bgColor rgb="FFB9CDE5"/>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C0C0C0"/>
        <bgColor rgb="FFBFBFBF"/>
      </patternFill>
    </fill>
    <fill>
      <patternFill patternType="solid">
        <fgColor rgb="FF969696"/>
        <bgColor rgb="FFA6A6A6"/>
      </patternFill>
    </fill>
    <fill>
      <patternFill patternType="solid">
        <fgColor rgb="FFFFFF99"/>
        <bgColor rgb="FFFFFFCC"/>
      </patternFill>
    </fill>
    <fill>
      <patternFill patternType="solid">
        <fgColor rgb="FFFFFFCC"/>
        <bgColor rgb="FFFFFFFF"/>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FFFFFF"/>
        <bgColor rgb="FFFFFFCC"/>
      </patternFill>
    </fill>
    <fill>
      <patternFill patternType="solid">
        <fgColor rgb="FFD9D9D9"/>
        <bgColor rgb="FFCCCCFF"/>
      </patternFill>
    </fill>
    <fill>
      <patternFill patternType="solid">
        <fgColor rgb="FFFFFF00"/>
        <bgColor rgb="FFFFCC00"/>
      </patternFill>
    </fill>
    <fill>
      <patternFill patternType="solid">
        <fgColor rgb="FFBFBFBF"/>
        <bgColor rgb="FFC0C0C0"/>
      </patternFill>
    </fill>
    <fill>
      <patternFill patternType="solid">
        <fgColor rgb="FFA6A6A6"/>
        <bgColor rgb="FFB3A2C7"/>
      </patternFill>
    </fill>
    <fill>
      <patternFill patternType="solid">
        <fgColor rgb="FF808080"/>
        <bgColor rgb="FF969696"/>
      </patternFill>
    </fill>
    <fill>
      <patternFill patternType="solid">
        <fgColor rgb="FFB9CDE5"/>
        <bgColor rgb="FFCCCCFF"/>
      </patternFill>
    </fill>
    <fill>
      <patternFill patternType="solid">
        <fgColor rgb="FF8EB4E3"/>
        <bgColor rgb="FF99CCFF"/>
      </patternFill>
    </fill>
  </fills>
  <borders count="37">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thin">
        <color auto="1"/>
      </right>
      <top style="thin">
        <color auto="1"/>
      </top>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n">
        <color auto="1"/>
      </bottom>
      <diagonal/>
    </border>
  </borders>
  <cellStyleXfs count="117">
    <xf numFmtId="0" fontId="0" fillId="0" borderId="0"/>
    <xf numFmtId="167" fontId="35" fillId="0" borderId="0" applyBorder="0" applyProtection="0"/>
    <xf numFmtId="165" fontId="35" fillId="0" borderId="0" applyBorder="0" applyProtection="0"/>
    <xf numFmtId="0" fontId="35" fillId="2" borderId="0" applyBorder="0" applyProtection="0"/>
    <xf numFmtId="0" fontId="35" fillId="2" borderId="0" applyBorder="0" applyProtection="0"/>
    <xf numFmtId="0" fontId="35" fillId="3" borderId="0" applyBorder="0" applyProtection="0"/>
    <xf numFmtId="0" fontId="35" fillId="3" borderId="0" applyBorder="0" applyProtection="0"/>
    <xf numFmtId="0" fontId="35" fillId="4" borderId="0" applyBorder="0" applyProtection="0"/>
    <xf numFmtId="0" fontId="35" fillId="4" borderId="0" applyBorder="0" applyProtection="0"/>
    <xf numFmtId="0" fontId="35" fillId="5" borderId="0" applyBorder="0" applyProtection="0"/>
    <xf numFmtId="0" fontId="35" fillId="5" borderId="0" applyBorder="0" applyProtection="0"/>
    <xf numFmtId="0" fontId="35" fillId="6" borderId="0" applyBorder="0" applyProtection="0"/>
    <xf numFmtId="0" fontId="35" fillId="6" borderId="0" applyBorder="0" applyProtection="0"/>
    <xf numFmtId="0" fontId="35" fillId="7" borderId="0" applyBorder="0" applyProtection="0"/>
    <xf numFmtId="0" fontId="35" fillId="7" borderId="0" applyBorder="0" applyProtection="0"/>
    <xf numFmtId="0" fontId="35" fillId="8" borderId="0" applyBorder="0" applyProtection="0"/>
    <xf numFmtId="0" fontId="35" fillId="8" borderId="0" applyBorder="0" applyProtection="0"/>
    <xf numFmtId="0" fontId="35" fillId="9" borderId="0" applyBorder="0" applyProtection="0"/>
    <xf numFmtId="0" fontId="35" fillId="9" borderId="0" applyBorder="0" applyProtection="0"/>
    <xf numFmtId="0" fontId="35" fillId="10" borderId="0" applyBorder="0" applyProtection="0"/>
    <xf numFmtId="0" fontId="35" fillId="10" borderId="0" applyBorder="0" applyProtection="0"/>
    <xf numFmtId="0" fontId="35" fillId="5" borderId="0" applyBorder="0" applyProtection="0"/>
    <xf numFmtId="0" fontId="35" fillId="5" borderId="0" applyBorder="0" applyProtection="0"/>
    <xf numFmtId="0" fontId="35" fillId="8" borderId="0" applyBorder="0" applyProtection="0"/>
    <xf numFmtId="0" fontId="35" fillId="8" borderId="0" applyBorder="0" applyProtection="0"/>
    <xf numFmtId="0" fontId="35" fillId="11" borderId="0" applyBorder="0" applyProtection="0"/>
    <xf numFmtId="0" fontId="35" fillId="11" borderId="0" applyBorder="0" applyProtection="0"/>
    <xf numFmtId="0" fontId="1" fillId="12" borderId="0" applyBorder="0" applyProtection="0"/>
    <xf numFmtId="0" fontId="1" fillId="12" borderId="0" applyBorder="0" applyProtection="0"/>
    <xf numFmtId="0" fontId="1" fillId="9" borderId="0" applyBorder="0" applyProtection="0"/>
    <xf numFmtId="0" fontId="1" fillId="9" borderId="0" applyBorder="0" applyProtection="0"/>
    <xf numFmtId="0" fontId="1" fillId="10" borderId="0" applyBorder="0" applyProtection="0"/>
    <xf numFmtId="0" fontId="1" fillId="10" borderId="0" applyBorder="0" applyProtection="0"/>
    <xf numFmtId="0" fontId="1" fillId="13" borderId="0" applyBorder="0" applyProtection="0"/>
    <xf numFmtId="0" fontId="1" fillId="13"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2" fillId="4" borderId="0" applyBorder="0" applyProtection="0"/>
    <xf numFmtId="0" fontId="2" fillId="4" borderId="0" applyBorder="0" applyProtection="0"/>
    <xf numFmtId="0" fontId="3" fillId="0" borderId="0"/>
    <xf numFmtId="0" fontId="4" fillId="16" borderId="1" applyProtection="0"/>
    <xf numFmtId="0" fontId="4" fillId="16" borderId="1" applyProtection="0"/>
    <xf numFmtId="0" fontId="5" fillId="17" borderId="2" applyProtection="0"/>
    <xf numFmtId="0" fontId="5" fillId="17" borderId="2" applyProtection="0"/>
    <xf numFmtId="0" fontId="6" fillId="0" borderId="3" applyProtection="0"/>
    <xf numFmtId="0" fontId="6" fillId="0" borderId="3" applyProtection="0"/>
    <xf numFmtId="0" fontId="7" fillId="7" borderId="1" applyProtection="0"/>
    <xf numFmtId="0" fontId="7" fillId="7" borderId="1" applyProtection="0"/>
    <xf numFmtId="0" fontId="8" fillId="3" borderId="0" applyBorder="0" applyProtection="0"/>
    <xf numFmtId="0" fontId="8" fillId="3" borderId="0" applyBorder="0" applyProtection="0"/>
    <xf numFmtId="164" fontId="9" fillId="0" borderId="0" applyBorder="0" applyProtection="0"/>
    <xf numFmtId="164" fontId="9" fillId="0" borderId="0" applyBorder="0" applyProtection="0"/>
    <xf numFmtId="164" fontId="9" fillId="0" borderId="0" applyBorder="0" applyProtection="0"/>
    <xf numFmtId="165" fontId="9" fillId="0" borderId="0" applyBorder="0" applyProtection="0"/>
    <xf numFmtId="165" fontId="35" fillId="0" borderId="0" applyBorder="0" applyProtection="0"/>
    <xf numFmtId="0" fontId="10" fillId="18" borderId="0" applyBorder="0" applyProtection="0"/>
    <xf numFmtId="0" fontId="10" fillId="18" borderId="0" applyBorder="0" applyProtection="0"/>
    <xf numFmtId="0" fontId="9" fillId="0" borderId="0"/>
    <xf numFmtId="0" fontId="9" fillId="0" borderId="0"/>
    <xf numFmtId="0" fontId="9" fillId="0" borderId="0"/>
    <xf numFmtId="0" fontId="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9" fillId="0" borderId="0"/>
    <xf numFmtId="0" fontId="9" fillId="19" borderId="4" applyProtection="0"/>
    <xf numFmtId="0" fontId="9" fillId="19" borderId="4" applyProtection="0"/>
    <xf numFmtId="9" fontId="35" fillId="0" borderId="0" applyBorder="0" applyProtection="0"/>
    <xf numFmtId="9" fontId="9" fillId="0" borderId="0" applyBorder="0" applyProtection="0"/>
    <xf numFmtId="9" fontId="9" fillId="0" borderId="0" applyBorder="0" applyProtection="0"/>
    <xf numFmtId="9" fontId="9" fillId="0" borderId="0" applyBorder="0" applyProtection="0"/>
    <xf numFmtId="9" fontId="9" fillId="0" borderId="0" applyBorder="0" applyProtection="0"/>
    <xf numFmtId="9" fontId="9" fillId="0" borderId="0" applyBorder="0" applyProtection="0"/>
    <xf numFmtId="0" fontId="12" fillId="16" borderId="5" applyProtection="0"/>
    <xf numFmtId="0" fontId="12" fillId="16" borderId="5" applyProtection="0"/>
    <xf numFmtId="166" fontId="9" fillId="0" borderId="0" applyBorder="0" applyProtection="0"/>
    <xf numFmtId="166" fontId="9" fillId="0" borderId="0" applyBorder="0" applyProtection="0"/>
    <xf numFmtId="166" fontId="9" fillId="0" borderId="0" applyBorder="0" applyProtection="0"/>
    <xf numFmtId="167" fontId="9" fillId="0" borderId="0" applyBorder="0" applyProtection="0"/>
    <xf numFmtId="0" fontId="13" fillId="0" borderId="0" applyBorder="0" applyProtection="0"/>
    <xf numFmtId="0" fontId="13" fillId="0" borderId="0" applyBorder="0" applyProtection="0"/>
    <xf numFmtId="0" fontId="14" fillId="0" borderId="0" applyBorder="0" applyProtection="0"/>
    <xf numFmtId="0" fontId="14" fillId="0" borderId="0" applyBorder="0" applyProtection="0"/>
    <xf numFmtId="0" fontId="15" fillId="0" borderId="6" applyProtection="0"/>
    <xf numFmtId="0" fontId="15" fillId="0" borderId="6" applyProtection="0"/>
    <xf numFmtId="0" fontId="16" fillId="0" borderId="7" applyProtection="0"/>
    <xf numFmtId="0" fontId="16" fillId="0" borderId="7" applyProtection="0"/>
    <xf numFmtId="0" fontId="17" fillId="0" borderId="8" applyProtection="0"/>
    <xf numFmtId="0" fontId="17" fillId="0" borderId="8" applyProtection="0"/>
    <xf numFmtId="0" fontId="18" fillId="0" borderId="9" applyProtection="0"/>
    <xf numFmtId="0" fontId="18" fillId="0" borderId="9" applyProtection="0"/>
    <xf numFmtId="0" fontId="18" fillId="0" borderId="0" applyBorder="0" applyProtection="0"/>
    <xf numFmtId="0" fontId="18" fillId="0" borderId="0" applyBorder="0" applyProtection="0"/>
    <xf numFmtId="0" fontId="19" fillId="0" borderId="0" applyBorder="0" applyProtection="0"/>
    <xf numFmtId="0" fontId="19" fillId="0"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13" borderId="0" applyBorder="0" applyProtection="0"/>
    <xf numFmtId="0" fontId="1" fillId="13" borderId="0" applyBorder="0" applyProtection="0"/>
    <xf numFmtId="0" fontId="1" fillId="14" borderId="0" applyBorder="0" applyProtection="0"/>
    <xf numFmtId="0" fontId="1" fillId="14" borderId="0" applyBorder="0" applyProtection="0"/>
    <xf numFmtId="0" fontId="1" fillId="23" borderId="0" applyBorder="0" applyProtection="0"/>
    <xf numFmtId="0" fontId="1" fillId="23" borderId="0" applyBorder="0" applyProtection="0"/>
  </cellStyleXfs>
  <cellXfs count="201">
    <xf numFmtId="0" fontId="0" fillId="0" borderId="0" xfId="0"/>
    <xf numFmtId="0" fontId="20" fillId="24" borderId="0" xfId="60" applyFont="1" applyFill="1" applyAlignment="1">
      <alignment vertical="center"/>
    </xf>
    <xf numFmtId="0" fontId="20" fillId="0" borderId="0" xfId="60" applyFont="1" applyAlignment="1">
      <alignment vertical="center"/>
    </xf>
    <xf numFmtId="0" fontId="20" fillId="24" borderId="12" xfId="60" applyFont="1" applyFill="1" applyBorder="1" applyAlignment="1">
      <alignment wrapText="1"/>
    </xf>
    <xf numFmtId="0" fontId="20" fillId="0" borderId="14" xfId="60" applyFont="1" applyBorder="1" applyAlignment="1">
      <alignment vertical="center"/>
    </xf>
    <xf numFmtId="0" fontId="20" fillId="0" borderId="12" xfId="60" applyFont="1" applyBorder="1" applyAlignment="1">
      <alignment vertical="center"/>
    </xf>
    <xf numFmtId="0" fontId="24" fillId="0" borderId="13" xfId="60" applyFont="1" applyBorder="1" applyAlignment="1">
      <alignment horizontal="center" vertical="center"/>
    </xf>
    <xf numFmtId="0" fontId="20" fillId="0" borderId="12" xfId="60" applyFont="1" applyBorder="1" applyAlignment="1">
      <alignment vertical="center" wrapText="1"/>
    </xf>
    <xf numFmtId="0" fontId="24" fillId="25" borderId="15" xfId="60" applyFont="1" applyFill="1" applyBorder="1" applyAlignment="1">
      <alignment horizontal="center" vertical="center"/>
    </xf>
    <xf numFmtId="0" fontId="24" fillId="25" borderId="14" xfId="60" applyFont="1" applyFill="1" applyBorder="1" applyAlignment="1">
      <alignment horizontal="center" vertical="center" wrapText="1"/>
    </xf>
    <xf numFmtId="0" fontId="24" fillId="25" borderId="13" xfId="60" applyFont="1" applyFill="1" applyBorder="1" applyAlignment="1">
      <alignment horizontal="center" vertical="center" wrapText="1"/>
    </xf>
    <xf numFmtId="0" fontId="20" fillId="27" borderId="12" xfId="60" applyFont="1" applyFill="1" applyBorder="1" applyAlignment="1">
      <alignment vertical="center" wrapText="1"/>
    </xf>
    <xf numFmtId="165" fontId="20" fillId="0" borderId="14" xfId="56" applyFont="1" applyBorder="1" applyAlignment="1" applyProtection="1">
      <alignment horizontal="right" vertical="center"/>
    </xf>
    <xf numFmtId="165" fontId="20" fillId="0" borderId="13" xfId="56" applyFont="1" applyBorder="1" applyAlignment="1" applyProtection="1">
      <alignment horizontal="right" vertical="center"/>
    </xf>
    <xf numFmtId="167" fontId="20" fillId="24" borderId="0" xfId="60" applyNumberFormat="1" applyFont="1" applyFill="1" applyAlignment="1">
      <alignment vertical="center"/>
    </xf>
    <xf numFmtId="0" fontId="20" fillId="24" borderId="12" xfId="60" applyFont="1" applyFill="1" applyBorder="1" applyAlignment="1">
      <alignment vertical="center" wrapText="1"/>
    </xf>
    <xf numFmtId="0" fontId="20" fillId="24" borderId="12" xfId="60" applyFont="1" applyFill="1" applyBorder="1"/>
    <xf numFmtId="0" fontId="20" fillId="24" borderId="16" xfId="60" applyFont="1" applyFill="1" applyBorder="1" applyAlignment="1">
      <alignment vertical="center"/>
    </xf>
    <xf numFmtId="0" fontId="20" fillId="0" borderId="0" xfId="60" applyFont="1" applyAlignment="1">
      <alignment horizontal="center" vertical="center"/>
    </xf>
    <xf numFmtId="0" fontId="21" fillId="0" borderId="0" xfId="60" applyFont="1" applyAlignment="1">
      <alignment vertical="center"/>
    </xf>
    <xf numFmtId="0" fontId="24" fillId="0" borderId="0" xfId="60" applyFont="1" applyAlignment="1">
      <alignment vertical="center"/>
    </xf>
    <xf numFmtId="168" fontId="24" fillId="0" borderId="13" xfId="60" applyNumberFormat="1" applyFont="1" applyBorder="1" applyAlignment="1">
      <alignment horizontal="center" vertical="center"/>
    </xf>
    <xf numFmtId="168" fontId="24" fillId="0" borderId="0" xfId="60" applyNumberFormat="1" applyFont="1" applyAlignment="1">
      <alignment vertical="center"/>
    </xf>
    <xf numFmtId="0" fontId="20" fillId="24" borderId="0" xfId="0" applyFont="1" applyFill="1" applyAlignment="1">
      <alignment vertical="center" wrapText="1"/>
    </xf>
    <xf numFmtId="0" fontId="20" fillId="24" borderId="0" xfId="0" applyFont="1" applyFill="1" applyAlignment="1">
      <alignment vertical="center"/>
    </xf>
    <xf numFmtId="0" fontId="20" fillId="24" borderId="19" xfId="0" applyFont="1" applyFill="1" applyBorder="1" applyAlignment="1">
      <alignment vertical="center"/>
    </xf>
    <xf numFmtId="0" fontId="24" fillId="0" borderId="17" xfId="60" applyFont="1" applyBorder="1" applyAlignment="1">
      <alignment horizontal="center" vertical="center"/>
    </xf>
    <xf numFmtId="0" fontId="24" fillId="25" borderId="12" xfId="60" applyFont="1" applyFill="1" applyBorder="1" applyAlignment="1">
      <alignment vertical="center"/>
    </xf>
    <xf numFmtId="0" fontId="24" fillId="0" borderId="0" xfId="60" applyFont="1" applyAlignment="1">
      <alignment vertical="center" wrapText="1"/>
    </xf>
    <xf numFmtId="0" fontId="20" fillId="0" borderId="16" xfId="60" applyFont="1" applyBorder="1" applyAlignment="1">
      <alignment vertical="center"/>
    </xf>
    <xf numFmtId="171" fontId="24" fillId="0" borderId="13" xfId="60" applyNumberFormat="1" applyFont="1" applyBorder="1" applyAlignment="1">
      <alignment horizontal="center" vertical="center"/>
    </xf>
    <xf numFmtId="171" fontId="24" fillId="0" borderId="0" xfId="60" applyNumberFormat="1" applyFont="1" applyAlignment="1">
      <alignment vertical="center"/>
    </xf>
    <xf numFmtId="0" fontId="24" fillId="24" borderId="0" xfId="60" applyFont="1" applyFill="1" applyAlignment="1">
      <alignment horizontal="center" vertical="center"/>
    </xf>
    <xf numFmtId="0" fontId="20" fillId="24" borderId="0" xfId="60" applyFont="1" applyFill="1" applyAlignment="1">
      <alignment horizontal="center" vertical="center"/>
    </xf>
    <xf numFmtId="0" fontId="20" fillId="24" borderId="12" xfId="60" applyFont="1" applyFill="1" applyBorder="1" applyAlignment="1">
      <alignment vertical="center"/>
    </xf>
    <xf numFmtId="172" fontId="20" fillId="24" borderId="14" xfId="60" applyNumberFormat="1" applyFont="1" applyFill="1" applyBorder="1" applyAlignment="1">
      <alignment horizontal="center" vertical="center"/>
    </xf>
    <xf numFmtId="0" fontId="20" fillId="25" borderId="13" xfId="60" applyFont="1" applyFill="1" applyBorder="1" applyAlignment="1">
      <alignment horizontal="center" vertical="center"/>
    </xf>
    <xf numFmtId="0" fontId="24" fillId="25" borderId="16" xfId="60" applyFont="1" applyFill="1" applyBorder="1" applyAlignment="1">
      <alignment vertical="center"/>
    </xf>
    <xf numFmtId="172" fontId="24" fillId="25" borderId="20" xfId="60" applyNumberFormat="1" applyFont="1" applyFill="1" applyBorder="1" applyAlignment="1">
      <alignment horizontal="center" vertical="center"/>
    </xf>
    <xf numFmtId="0" fontId="20" fillId="25" borderId="17" xfId="60" applyFont="1" applyFill="1" applyBorder="1" applyAlignment="1">
      <alignment horizontal="center" vertical="center"/>
    </xf>
    <xf numFmtId="0" fontId="22" fillId="24" borderId="19" xfId="60" applyFont="1" applyFill="1" applyBorder="1" applyAlignment="1">
      <alignment horizontal="center" vertical="center"/>
    </xf>
    <xf numFmtId="0" fontId="22" fillId="24" borderId="0" xfId="60" applyFont="1" applyFill="1" applyAlignment="1">
      <alignment horizontal="center" vertical="center"/>
    </xf>
    <xf numFmtId="0" fontId="20" fillId="24" borderId="24" xfId="60" applyFont="1" applyFill="1" applyBorder="1" applyAlignment="1">
      <alignment vertical="center"/>
    </xf>
    <xf numFmtId="173" fontId="20" fillId="0" borderId="14" xfId="60" applyNumberFormat="1" applyFont="1" applyBorder="1" applyAlignment="1">
      <alignment horizontal="center" vertical="center"/>
    </xf>
    <xf numFmtId="172" fontId="20" fillId="0" borderId="14" xfId="60" applyNumberFormat="1" applyFont="1" applyBorder="1" applyAlignment="1">
      <alignment horizontal="center" vertical="center"/>
    </xf>
    <xf numFmtId="173" fontId="24" fillId="25" borderId="14" xfId="60" applyNumberFormat="1" applyFont="1" applyFill="1" applyBorder="1" applyAlignment="1">
      <alignment horizontal="center" vertical="center"/>
    </xf>
    <xf numFmtId="172" fontId="24" fillId="25" borderId="14" xfId="60" applyNumberFormat="1" applyFont="1" applyFill="1" applyBorder="1" applyAlignment="1">
      <alignment horizontal="center" vertical="center"/>
    </xf>
    <xf numFmtId="0" fontId="20" fillId="25" borderId="25" xfId="60" applyFont="1" applyFill="1" applyBorder="1" applyAlignment="1">
      <alignment horizontal="center" vertical="center"/>
    </xf>
    <xf numFmtId="0" fontId="27" fillId="24" borderId="12" xfId="60" applyFont="1" applyFill="1" applyBorder="1" applyAlignment="1">
      <alignment vertical="center"/>
    </xf>
    <xf numFmtId="9" fontId="20" fillId="24" borderId="14" xfId="60" applyNumberFormat="1" applyFont="1" applyFill="1" applyBorder="1" applyAlignment="1">
      <alignment horizontal="center" vertical="center"/>
    </xf>
    <xf numFmtId="172" fontId="20" fillId="24" borderId="14" xfId="0" applyNumberFormat="1" applyFont="1" applyFill="1" applyBorder="1" applyAlignment="1">
      <alignment horizontal="center" vertical="center"/>
    </xf>
    <xf numFmtId="9" fontId="20" fillId="24" borderId="14" xfId="0" applyNumberFormat="1" applyFont="1" applyFill="1" applyBorder="1" applyAlignment="1">
      <alignment horizontal="center" vertical="center"/>
    </xf>
    <xf numFmtId="0" fontId="27" fillId="0" borderId="12" xfId="0" applyFont="1" applyBorder="1" applyAlignment="1">
      <alignment vertical="center"/>
    </xf>
    <xf numFmtId="0" fontId="27" fillId="0" borderId="12" xfId="0" applyFont="1" applyBorder="1" applyAlignment="1">
      <alignment vertical="center" wrapText="1"/>
    </xf>
    <xf numFmtId="0" fontId="20" fillId="24" borderId="26" xfId="60" applyFont="1" applyFill="1" applyBorder="1" applyAlignment="1">
      <alignment vertical="center"/>
    </xf>
    <xf numFmtId="173" fontId="20" fillId="24" borderId="14" xfId="60" applyNumberFormat="1" applyFont="1" applyFill="1" applyBorder="1" applyAlignment="1">
      <alignment horizontal="center" vertical="center"/>
    </xf>
    <xf numFmtId="173" fontId="20" fillId="24" borderId="27" xfId="60" applyNumberFormat="1" applyFont="1" applyFill="1" applyBorder="1" applyAlignment="1">
      <alignment horizontal="center" vertical="center"/>
    </xf>
    <xf numFmtId="10" fontId="20" fillId="0" borderId="27" xfId="60" applyNumberFormat="1" applyFont="1" applyBorder="1" applyAlignment="1">
      <alignment horizontal="center" vertical="center"/>
    </xf>
    <xf numFmtId="172" fontId="20" fillId="24" borderId="27" xfId="60" applyNumberFormat="1" applyFont="1" applyFill="1" applyBorder="1" applyAlignment="1">
      <alignment horizontal="center" vertical="center"/>
    </xf>
    <xf numFmtId="173" fontId="24" fillId="25" borderId="20" xfId="60" applyNumberFormat="1" applyFont="1" applyFill="1" applyBorder="1" applyAlignment="1">
      <alignment horizontal="center" vertical="center"/>
    </xf>
    <xf numFmtId="0" fontId="24" fillId="24" borderId="19" xfId="60" applyFont="1" applyFill="1" applyBorder="1" applyAlignment="1">
      <alignment vertical="center"/>
    </xf>
    <xf numFmtId="173" fontId="24" fillId="24" borderId="0" xfId="60" applyNumberFormat="1" applyFont="1" applyFill="1" applyAlignment="1">
      <alignment horizontal="center" vertical="center"/>
    </xf>
    <xf numFmtId="172" fontId="24" fillId="27" borderId="30" xfId="60" applyNumberFormat="1" applyFont="1" applyFill="1" applyBorder="1" applyAlignment="1">
      <alignment horizontal="center" vertical="center"/>
    </xf>
    <xf numFmtId="0" fontId="20" fillId="25" borderId="31" xfId="60" applyFont="1" applyFill="1" applyBorder="1" applyAlignment="1">
      <alignment horizontal="center" vertical="center"/>
    </xf>
    <xf numFmtId="10" fontId="24" fillId="25" borderId="14" xfId="60" applyNumberFormat="1" applyFont="1" applyFill="1" applyBorder="1" applyAlignment="1">
      <alignment horizontal="center" vertical="center"/>
    </xf>
    <xf numFmtId="172" fontId="24" fillId="28" borderId="32" xfId="60" applyNumberFormat="1" applyFont="1" applyFill="1" applyBorder="1" applyAlignment="1">
      <alignment horizontal="center" vertical="center"/>
    </xf>
    <xf numFmtId="0" fontId="24" fillId="0" borderId="19" xfId="60" applyFont="1" applyBorder="1" applyAlignment="1">
      <alignment horizontal="left" vertical="center" wrapText="1"/>
    </xf>
    <xf numFmtId="174" fontId="24" fillId="0" borderId="0" xfId="60" applyNumberFormat="1" applyFont="1" applyAlignment="1">
      <alignment horizontal="center" vertical="center"/>
    </xf>
    <xf numFmtId="172" fontId="24" fillId="0" borderId="0" xfId="60" applyNumberFormat="1" applyFont="1" applyAlignment="1">
      <alignment horizontal="center" vertical="center"/>
    </xf>
    <xf numFmtId="0" fontId="20" fillId="0" borderId="24" xfId="60" applyFont="1" applyBorder="1" applyAlignment="1">
      <alignment horizontal="center" vertical="center"/>
    </xf>
    <xf numFmtId="0" fontId="24" fillId="24" borderId="0" xfId="60" applyFont="1" applyFill="1" applyAlignment="1">
      <alignment vertical="center"/>
    </xf>
    <xf numFmtId="0" fontId="28" fillId="24" borderId="0" xfId="60" applyFont="1" applyFill="1" applyAlignment="1">
      <alignment vertical="center"/>
    </xf>
    <xf numFmtId="0" fontId="29" fillId="24" borderId="19" xfId="60" applyFont="1" applyFill="1" applyBorder="1" applyAlignment="1">
      <alignment vertical="center"/>
    </xf>
    <xf numFmtId="175" fontId="29" fillId="24" borderId="0" xfId="61" applyNumberFormat="1" applyFont="1" applyFill="1" applyAlignment="1">
      <alignment horizontal="center" vertical="center"/>
    </xf>
    <xf numFmtId="170" fontId="29" fillId="24" borderId="0" xfId="61" applyNumberFormat="1" applyFont="1" applyFill="1" applyAlignment="1">
      <alignment horizontal="center" vertical="center"/>
    </xf>
    <xf numFmtId="0" fontId="24" fillId="24" borderId="24" xfId="60" applyFont="1" applyFill="1" applyBorder="1" applyAlignment="1">
      <alignment vertical="center"/>
    </xf>
    <xf numFmtId="0" fontId="28" fillId="0" borderId="0" xfId="60" applyFont="1" applyAlignment="1">
      <alignment vertical="center"/>
    </xf>
    <xf numFmtId="10" fontId="24" fillId="25" borderId="20" xfId="77" applyNumberFormat="1" applyFont="1" applyFill="1" applyBorder="1" applyAlignment="1" applyProtection="1">
      <alignment horizontal="center" vertical="center"/>
    </xf>
    <xf numFmtId="172" fontId="24" fillId="24" borderId="14" xfId="60" applyNumberFormat="1" applyFont="1" applyFill="1" applyBorder="1" applyAlignment="1">
      <alignment horizontal="center" vertical="center"/>
    </xf>
    <xf numFmtId="176" fontId="20" fillId="24" borderId="14" xfId="60" applyNumberFormat="1" applyFont="1" applyFill="1" applyBorder="1" applyAlignment="1">
      <alignment horizontal="center" vertical="center"/>
    </xf>
    <xf numFmtId="4" fontId="24" fillId="29" borderId="14" xfId="60" applyNumberFormat="1" applyFont="1" applyFill="1" applyBorder="1" applyAlignment="1">
      <alignment horizontal="center" vertical="center"/>
    </xf>
    <xf numFmtId="4" fontId="24" fillId="29" borderId="20" xfId="60" applyNumberFormat="1" applyFont="1" applyFill="1" applyBorder="1" applyAlignment="1">
      <alignment horizontal="center" vertical="center"/>
    </xf>
    <xf numFmtId="10" fontId="20" fillId="24" borderId="0" xfId="60" applyNumberFormat="1" applyFont="1" applyFill="1" applyAlignment="1">
      <alignment horizontal="center" vertical="center"/>
    </xf>
    <xf numFmtId="0" fontId="20" fillId="24" borderId="33" xfId="60" applyFont="1" applyFill="1" applyBorder="1" applyAlignment="1">
      <alignment vertical="center"/>
    </xf>
    <xf numFmtId="10" fontId="20" fillId="24" borderId="14" xfId="60" applyNumberFormat="1" applyFont="1" applyFill="1" applyBorder="1" applyAlignment="1">
      <alignment horizontal="center" vertical="center"/>
    </xf>
    <xf numFmtId="0" fontId="20" fillId="24" borderId="33" xfId="60" applyFont="1" applyFill="1" applyBorder="1" applyAlignment="1">
      <alignment vertical="center" wrapText="1"/>
    </xf>
    <xf numFmtId="10" fontId="20" fillId="0" borderId="14" xfId="60" applyNumberFormat="1" applyFont="1" applyBorder="1" applyAlignment="1">
      <alignment horizontal="center" vertical="center"/>
    </xf>
    <xf numFmtId="177" fontId="24" fillId="26" borderId="20" xfId="60" applyNumberFormat="1" applyFont="1" applyFill="1" applyBorder="1" applyAlignment="1">
      <alignment horizontal="center" vertical="center"/>
    </xf>
    <xf numFmtId="10" fontId="20" fillId="24" borderId="0" xfId="60" applyNumberFormat="1" applyFont="1" applyFill="1" applyAlignment="1">
      <alignment vertical="center"/>
    </xf>
    <xf numFmtId="0" fontId="20" fillId="30" borderId="14" xfId="60" applyFont="1" applyFill="1" applyBorder="1" applyAlignment="1">
      <alignment horizontal="center" vertical="center"/>
    </xf>
    <xf numFmtId="0" fontId="20" fillId="30" borderId="14" xfId="60" applyFont="1" applyFill="1" applyBorder="1" applyAlignment="1">
      <alignment horizontal="center" vertical="center" wrapText="1"/>
    </xf>
    <xf numFmtId="0" fontId="24" fillId="31" borderId="14" xfId="60" applyFont="1" applyFill="1" applyBorder="1" applyAlignment="1">
      <alignment horizontal="center" vertical="center"/>
    </xf>
    <xf numFmtId="0" fontId="24" fillId="24" borderId="14" xfId="60" applyFont="1" applyFill="1" applyBorder="1" applyAlignment="1">
      <alignment horizontal="center" vertical="center"/>
    </xf>
    <xf numFmtId="0" fontId="24" fillId="24" borderId="34" xfId="60" applyFont="1" applyFill="1" applyBorder="1" applyAlignment="1">
      <alignment horizontal="center" vertical="center"/>
    </xf>
    <xf numFmtId="172" fontId="20" fillId="24" borderId="34" xfId="60" applyNumberFormat="1" applyFont="1" applyFill="1" applyBorder="1" applyAlignment="1">
      <alignment horizontal="center" vertical="center"/>
    </xf>
    <xf numFmtId="0" fontId="20" fillId="25" borderId="26" xfId="60" applyFont="1" applyFill="1" applyBorder="1" applyAlignment="1">
      <alignment horizontal="center" vertical="center"/>
    </xf>
    <xf numFmtId="0" fontId="30" fillId="0" borderId="0" xfId="0" applyFont="1"/>
    <xf numFmtId="0" fontId="24" fillId="27" borderId="14" xfId="74" applyFont="1" applyFill="1" applyBorder="1" applyAlignment="1">
      <alignment horizontal="center" vertical="center" wrapText="1"/>
    </xf>
    <xf numFmtId="170" fontId="24" fillId="27" borderId="14" xfId="74" applyNumberFormat="1" applyFont="1" applyFill="1" applyBorder="1" applyAlignment="1">
      <alignment horizontal="center" vertical="center" wrapText="1"/>
    </xf>
    <xf numFmtId="0" fontId="20" fillId="0" borderId="14" xfId="74" applyFont="1" applyBorder="1"/>
    <xf numFmtId="170" fontId="20" fillId="0" borderId="14" xfId="74" applyNumberFormat="1" applyFont="1" applyBorder="1" applyAlignment="1">
      <alignment horizontal="center" vertical="center"/>
    </xf>
    <xf numFmtId="0" fontId="20" fillId="26" borderId="14" xfId="74" applyFont="1" applyFill="1" applyBorder="1" applyAlignment="1" applyProtection="1">
      <alignment horizontal="center" vertical="center"/>
      <protection locked="0"/>
    </xf>
    <xf numFmtId="165" fontId="30" fillId="0" borderId="14" xfId="2" applyFont="1" applyBorder="1" applyAlignment="1" applyProtection="1"/>
    <xf numFmtId="9" fontId="30" fillId="0" borderId="0" xfId="0" applyNumberFormat="1" applyFont="1"/>
    <xf numFmtId="2" fontId="30" fillId="0" borderId="0" xfId="0" applyNumberFormat="1" applyFont="1"/>
    <xf numFmtId="0" fontId="20" fillId="0" borderId="0" xfId="74" applyFont="1"/>
    <xf numFmtId="170" fontId="20" fillId="0" borderId="0" xfId="74" applyNumberFormat="1" applyFont="1" applyAlignment="1">
      <alignment horizontal="center" vertical="center"/>
    </xf>
    <xf numFmtId="0" fontId="20" fillId="0" borderId="0" xfId="74" applyFont="1" applyAlignment="1">
      <alignment horizontal="center" vertical="center"/>
    </xf>
    <xf numFmtId="0" fontId="24" fillId="27" borderId="36" xfId="74" applyFont="1" applyFill="1" applyBorder="1" applyAlignment="1">
      <alignment horizontal="center" vertical="center" wrapText="1"/>
    </xf>
    <xf numFmtId="165" fontId="30" fillId="0" borderId="0" xfId="0" applyNumberFormat="1" applyFont="1"/>
    <xf numFmtId="0" fontId="20" fillId="26" borderId="36" xfId="74" applyFont="1" applyFill="1" applyBorder="1" applyAlignment="1" applyProtection="1">
      <alignment vertical="center"/>
      <protection locked="0"/>
    </xf>
    <xf numFmtId="165" fontId="20" fillId="0" borderId="14" xfId="74" applyNumberFormat="1" applyFont="1" applyBorder="1" applyAlignment="1">
      <alignment horizontal="center" vertical="center"/>
    </xf>
    <xf numFmtId="0" fontId="31" fillId="0" borderId="0" xfId="0" applyFont="1"/>
    <xf numFmtId="0" fontId="32" fillId="0" borderId="0" xfId="0" applyFont="1"/>
    <xf numFmtId="0" fontId="32" fillId="28" borderId="14" xfId="0" applyFont="1" applyFill="1" applyBorder="1" applyAlignment="1">
      <alignment horizontal="center" vertical="center"/>
    </xf>
    <xf numFmtId="0" fontId="31" fillId="0" borderId="14" xfId="0" applyFont="1" applyBorder="1" applyAlignment="1">
      <alignment horizontal="center" vertical="center" wrapText="1"/>
    </xf>
    <xf numFmtId="0" fontId="31" fillId="0" borderId="14" xfId="0" applyFont="1" applyBorder="1" applyAlignment="1">
      <alignment vertical="center" wrapText="1"/>
    </xf>
    <xf numFmtId="0" fontId="30" fillId="0" borderId="0" xfId="73" applyFont="1"/>
    <xf numFmtId="0" fontId="30" fillId="0" borderId="0" xfId="73" applyFont="1" applyAlignment="1">
      <alignment horizontal="center"/>
    </xf>
    <xf numFmtId="170" fontId="30" fillId="0" borderId="0" xfId="73" applyNumberFormat="1" applyFont="1" applyAlignment="1">
      <alignment horizontal="center"/>
    </xf>
    <xf numFmtId="0" fontId="0" fillId="0" borderId="0" xfId="0" applyFont="1"/>
    <xf numFmtId="0" fontId="33" fillId="28" borderId="14" xfId="73" applyFont="1" applyFill="1" applyBorder="1" applyAlignment="1">
      <alignment horizontal="center" vertical="center" wrapText="1"/>
    </xf>
    <xf numFmtId="170" fontId="33" fillId="28" borderId="14" xfId="73" applyNumberFormat="1" applyFont="1" applyFill="1" applyBorder="1" applyAlignment="1">
      <alignment horizontal="center" vertical="center" wrapText="1"/>
    </xf>
    <xf numFmtId="0" fontId="30" fillId="0" borderId="27" xfId="73" applyFont="1" applyBorder="1" applyAlignment="1">
      <alignment horizontal="left" vertical="center" wrapText="1"/>
    </xf>
    <xf numFmtId="0" fontId="30" fillId="24" borderId="27" xfId="73" applyFont="1" applyFill="1" applyBorder="1" applyAlignment="1">
      <alignment horizontal="left" vertical="center" wrapText="1"/>
    </xf>
    <xf numFmtId="0" fontId="30" fillId="24" borderId="27" xfId="73" applyFont="1" applyFill="1" applyBorder="1" applyAlignment="1">
      <alignment horizontal="center" vertical="center" wrapText="1"/>
    </xf>
    <xf numFmtId="170" fontId="30" fillId="24" borderId="27" xfId="73" applyNumberFormat="1" applyFont="1" applyFill="1" applyBorder="1" applyAlignment="1">
      <alignment horizontal="center" vertical="center" wrapText="1"/>
    </xf>
    <xf numFmtId="0" fontId="30" fillId="24" borderId="14" xfId="73" applyFont="1" applyFill="1" applyBorder="1" applyAlignment="1">
      <alignment horizontal="left" vertical="center" wrapText="1"/>
    </xf>
    <xf numFmtId="0" fontId="30" fillId="0" borderId="14" xfId="73" applyFont="1" applyBorder="1" applyAlignment="1">
      <alignment horizontal="left" vertical="center" wrapText="1"/>
    </xf>
    <xf numFmtId="0" fontId="30" fillId="24" borderId="14" xfId="73" applyFont="1" applyFill="1" applyBorder="1" applyAlignment="1">
      <alignment horizontal="center" vertical="center" wrapText="1"/>
    </xf>
    <xf numFmtId="170" fontId="30" fillId="24" borderId="14" xfId="73" applyNumberFormat="1" applyFont="1" applyFill="1" applyBorder="1" applyAlignment="1">
      <alignment horizontal="center" vertical="center" wrapText="1"/>
    </xf>
    <xf numFmtId="0" fontId="30" fillId="0" borderId="14" xfId="0" applyFont="1" applyBorder="1" applyAlignment="1">
      <alignment vertical="center" wrapText="1"/>
    </xf>
    <xf numFmtId="0" fontId="30" fillId="0" borderId="14" xfId="0" applyFont="1" applyBorder="1" applyAlignment="1">
      <alignment horizontal="center" vertical="center" wrapText="1"/>
    </xf>
    <xf numFmtId="170" fontId="30" fillId="0" borderId="14" xfId="0" applyNumberFormat="1" applyFont="1" applyBorder="1" applyAlignment="1">
      <alignment horizontal="center" vertical="center" wrapText="1"/>
    </xf>
    <xf numFmtId="0" fontId="30" fillId="0" borderId="34" xfId="73" applyFont="1" applyBorder="1"/>
    <xf numFmtId="0" fontId="30" fillId="0" borderId="34" xfId="73" applyFont="1" applyBorder="1" applyAlignment="1">
      <alignment horizontal="center"/>
    </xf>
    <xf numFmtId="4" fontId="34" fillId="0" borderId="34" xfId="73" applyNumberFormat="1" applyFont="1" applyBorder="1"/>
    <xf numFmtId="170" fontId="34" fillId="0" borderId="34" xfId="73" applyNumberFormat="1" applyFont="1" applyBorder="1" applyAlignment="1">
      <alignment horizontal="center"/>
    </xf>
    <xf numFmtId="0" fontId="24" fillId="26" borderId="13" xfId="60" applyFont="1" applyFill="1" applyBorder="1" applyAlignment="1" applyProtection="1">
      <alignment horizontal="center" vertical="center"/>
      <protection locked="0"/>
    </xf>
    <xf numFmtId="173" fontId="20" fillId="26" borderId="14" xfId="60" applyNumberFormat="1" applyFont="1" applyFill="1" applyBorder="1" applyAlignment="1" applyProtection="1">
      <alignment horizontal="center" vertical="center"/>
      <protection locked="0"/>
    </xf>
    <xf numFmtId="0" fontId="20" fillId="26" borderId="12" xfId="0" applyFont="1" applyFill="1" applyBorder="1" applyAlignment="1" applyProtection="1">
      <alignment vertical="center"/>
      <protection locked="0"/>
    </xf>
    <xf numFmtId="10" fontId="24" fillId="26" borderId="14" xfId="60" applyNumberFormat="1" applyFont="1" applyFill="1" applyBorder="1" applyAlignment="1" applyProtection="1">
      <alignment horizontal="center" vertical="center"/>
      <protection locked="0"/>
    </xf>
    <xf numFmtId="9" fontId="20" fillId="26" borderId="14" xfId="74" applyNumberFormat="1" applyFont="1" applyFill="1" applyBorder="1" applyAlignment="1" applyProtection="1">
      <alignment horizontal="center" vertical="center"/>
      <protection locked="0"/>
    </xf>
    <xf numFmtId="9" fontId="30" fillId="26" borderId="14" xfId="2" applyNumberFormat="1" applyFont="1" applyFill="1" applyBorder="1" applyAlignment="1" applyProtection="1">
      <protection locked="0"/>
    </xf>
    <xf numFmtId="167" fontId="31" fillId="26" borderId="14" xfId="1" applyFont="1" applyFill="1" applyBorder="1" applyAlignment="1" applyProtection="1">
      <alignment horizontal="center" vertical="center" wrapText="1"/>
      <protection locked="0"/>
    </xf>
    <xf numFmtId="4" fontId="30" fillId="26" borderId="27" xfId="73" applyNumberFormat="1" applyFont="1" applyFill="1" applyBorder="1" applyAlignment="1" applyProtection="1">
      <alignment horizontal="center" vertical="center" wrapText="1"/>
      <protection locked="0"/>
    </xf>
    <xf numFmtId="4" fontId="30" fillId="26" borderId="36" xfId="73" applyNumberFormat="1" applyFont="1" applyFill="1" applyBorder="1" applyAlignment="1" applyProtection="1">
      <alignment horizontal="center" vertical="center" wrapText="1"/>
      <protection locked="0"/>
    </xf>
    <xf numFmtId="167" fontId="30" fillId="26" borderId="14" xfId="1" applyFont="1" applyFill="1" applyBorder="1" applyAlignment="1" applyProtection="1">
      <alignment vertical="center" wrapText="1"/>
      <protection locked="0"/>
    </xf>
    <xf numFmtId="0" fontId="22" fillId="26" borderId="13" xfId="60" applyFont="1" applyFill="1" applyBorder="1" applyAlignment="1" applyProtection="1">
      <alignment horizontal="center" vertical="top" wrapText="1"/>
      <protection locked="0"/>
    </xf>
    <xf numFmtId="0" fontId="20" fillId="26" borderId="17" xfId="60" applyFont="1" applyFill="1" applyBorder="1" applyAlignment="1" applyProtection="1">
      <alignment horizontal="center"/>
      <protection locked="0"/>
    </xf>
    <xf numFmtId="0" fontId="22" fillId="24" borderId="11" xfId="60" applyFont="1" applyFill="1" applyBorder="1" applyAlignment="1">
      <alignment horizontal="left" vertical="center" wrapText="1"/>
    </xf>
    <xf numFmtId="0" fontId="24" fillId="25" borderId="11" xfId="60" applyFont="1" applyFill="1" applyBorder="1" applyAlignment="1">
      <alignment horizontal="center" vertical="center"/>
    </xf>
    <xf numFmtId="169" fontId="20" fillId="0" borderId="13" xfId="56" applyNumberFormat="1" applyFont="1" applyBorder="1" applyAlignment="1" applyProtection="1">
      <alignment horizontal="center" vertical="center"/>
    </xf>
    <xf numFmtId="170" fontId="20" fillId="24" borderId="13" xfId="60" applyNumberFormat="1" applyFont="1" applyFill="1" applyBorder="1" applyAlignment="1">
      <alignment vertical="center"/>
    </xf>
    <xf numFmtId="168" fontId="24" fillId="26" borderId="13" xfId="60" applyNumberFormat="1" applyFont="1" applyFill="1" applyBorder="1" applyAlignment="1" applyProtection="1">
      <alignment horizontal="center" vertical="center"/>
      <protection locked="0"/>
    </xf>
    <xf numFmtId="0" fontId="24" fillId="0" borderId="13" xfId="60" applyFont="1" applyBorder="1" applyAlignment="1">
      <alignment horizontal="center" vertical="center"/>
    </xf>
    <xf numFmtId="49" fontId="24" fillId="26" borderId="13" xfId="60" applyNumberFormat="1" applyFont="1" applyFill="1" applyBorder="1" applyAlignment="1" applyProtection="1">
      <alignment horizontal="center" vertical="center"/>
      <protection locked="0"/>
    </xf>
    <xf numFmtId="0" fontId="20" fillId="0" borderId="11" xfId="60" applyFont="1" applyBorder="1" applyAlignment="1">
      <alignment horizontal="center" vertical="center"/>
    </xf>
    <xf numFmtId="0" fontId="20" fillId="26" borderId="13" xfId="60" applyFont="1" applyFill="1" applyBorder="1" applyAlignment="1" applyProtection="1">
      <alignment horizontal="center" wrapText="1"/>
      <protection locked="0"/>
    </xf>
    <xf numFmtId="0" fontId="24" fillId="0" borderId="11" xfId="60" applyFont="1" applyBorder="1" applyAlignment="1">
      <alignment horizontal="center" vertical="center"/>
    </xf>
    <xf numFmtId="0" fontId="20" fillId="26" borderId="14" xfId="60" applyFont="1" applyFill="1" applyBorder="1" applyAlignment="1" applyProtection="1">
      <alignment horizontal="center" wrapText="1"/>
      <protection locked="0"/>
    </xf>
    <xf numFmtId="0" fontId="20" fillId="26" borderId="13" xfId="60" applyFont="1" applyFill="1" applyBorder="1" applyAlignment="1" applyProtection="1">
      <alignment horizontal="center" vertical="center"/>
      <protection locked="0"/>
    </xf>
    <xf numFmtId="0" fontId="21" fillId="25" borderId="10" xfId="60" applyFont="1" applyFill="1" applyBorder="1" applyAlignment="1">
      <alignment horizontal="center" vertical="center"/>
    </xf>
    <xf numFmtId="0" fontId="22" fillId="24" borderId="11" xfId="60" applyFont="1" applyFill="1" applyBorder="1" applyAlignment="1">
      <alignment horizontal="center" vertical="center" wrapText="1"/>
    </xf>
    <xf numFmtId="0" fontId="24" fillId="26" borderId="10" xfId="60" applyFont="1" applyFill="1" applyBorder="1" applyAlignment="1">
      <alignment horizontal="center" vertical="center"/>
    </xf>
    <xf numFmtId="0" fontId="20" fillId="25" borderId="13" xfId="60" applyFont="1" applyFill="1" applyBorder="1" applyAlignment="1">
      <alignment horizontal="center" vertical="center"/>
    </xf>
    <xf numFmtId="0" fontId="24" fillId="25" borderId="12" xfId="60" applyFont="1" applyFill="1" applyBorder="1" applyAlignment="1">
      <alignment horizontal="left" vertical="center"/>
    </xf>
    <xf numFmtId="0" fontId="20" fillId="25" borderId="17" xfId="60" applyFont="1" applyFill="1" applyBorder="1" applyAlignment="1">
      <alignment horizontal="center" vertical="center" wrapText="1"/>
    </xf>
    <xf numFmtId="0" fontId="20" fillId="24" borderId="12" xfId="60" applyFont="1" applyFill="1" applyBorder="1" applyAlignment="1">
      <alignment horizontal="left" vertical="center"/>
    </xf>
    <xf numFmtId="0" fontId="24" fillId="26" borderId="16" xfId="60" applyFont="1" applyFill="1" applyBorder="1" applyAlignment="1">
      <alignment horizontal="left" vertical="center"/>
    </xf>
    <xf numFmtId="0" fontId="22" fillId="24" borderId="24" xfId="60" applyFont="1" applyFill="1" applyBorder="1" applyAlignment="1">
      <alignment horizontal="center" vertical="center"/>
    </xf>
    <xf numFmtId="0" fontId="24" fillId="25" borderId="10" xfId="60" applyFont="1" applyFill="1" applyBorder="1" applyAlignment="1">
      <alignment horizontal="center" vertical="center"/>
    </xf>
    <xf numFmtId="0" fontId="24" fillId="24" borderId="12" xfId="60" applyFont="1" applyFill="1" applyBorder="1" applyAlignment="1">
      <alignment horizontal="left" vertical="center"/>
    </xf>
    <xf numFmtId="0" fontId="24" fillId="29" borderId="12" xfId="60" applyFont="1" applyFill="1" applyBorder="1" applyAlignment="1">
      <alignment horizontal="left" vertical="center"/>
    </xf>
    <xf numFmtId="0" fontId="24" fillId="29" borderId="16" xfId="60" applyFont="1" applyFill="1" applyBorder="1" applyAlignment="1">
      <alignment horizontal="left" vertical="center"/>
    </xf>
    <xf numFmtId="0" fontId="24" fillId="24" borderId="19" xfId="60" applyFont="1" applyFill="1" applyBorder="1" applyAlignment="1">
      <alignment horizontal="center" vertical="center"/>
    </xf>
    <xf numFmtId="0" fontId="24" fillId="28" borderId="29" xfId="60" applyFont="1" applyFill="1" applyBorder="1" applyAlignment="1">
      <alignment horizontal="left" vertical="center" wrapText="1"/>
    </xf>
    <xf numFmtId="172" fontId="20" fillId="24" borderId="14" xfId="60" applyNumberFormat="1" applyFont="1" applyFill="1" applyBorder="1" applyAlignment="1">
      <alignment horizontal="center" vertical="center"/>
    </xf>
    <xf numFmtId="0" fontId="24" fillId="25" borderId="16" xfId="60" applyFont="1" applyFill="1" applyBorder="1" applyAlignment="1">
      <alignment horizontal="left" vertical="center"/>
    </xf>
    <xf numFmtId="0" fontId="24" fillId="27" borderId="29" xfId="60" applyFont="1" applyFill="1" applyBorder="1" applyAlignment="1">
      <alignment horizontal="left" vertical="center" wrapText="1"/>
    </xf>
    <xf numFmtId="0" fontId="22" fillId="24" borderId="28" xfId="60" applyFont="1" applyFill="1" applyBorder="1" applyAlignment="1">
      <alignment horizontal="center" vertical="center"/>
    </xf>
    <xf numFmtId="172" fontId="24" fillId="24" borderId="28" xfId="60" applyNumberFormat="1" applyFont="1" applyFill="1" applyBorder="1" applyAlignment="1">
      <alignment horizontal="center" vertical="center"/>
    </xf>
    <xf numFmtId="172" fontId="20" fillId="24" borderId="14" xfId="0" applyNumberFormat="1" applyFont="1" applyFill="1" applyBorder="1" applyAlignment="1">
      <alignment horizontal="center" vertical="center"/>
    </xf>
    <xf numFmtId="172" fontId="24" fillId="26" borderId="14" xfId="0" applyNumberFormat="1" applyFont="1" applyFill="1" applyBorder="1" applyAlignment="1" applyProtection="1">
      <alignment horizontal="center" vertical="center"/>
      <protection locked="0"/>
    </xf>
    <xf numFmtId="172" fontId="20" fillId="26" borderId="14" xfId="0" applyNumberFormat="1" applyFont="1" applyFill="1" applyBorder="1" applyAlignment="1" applyProtection="1">
      <alignment horizontal="center" vertical="center"/>
      <protection locked="0"/>
    </xf>
    <xf numFmtId="0" fontId="22" fillId="0" borderId="19" xfId="60" applyFont="1" applyBorder="1" applyAlignment="1">
      <alignment horizontal="center" vertical="center"/>
    </xf>
    <xf numFmtId="172" fontId="24" fillId="25" borderId="20" xfId="60" applyNumberFormat="1" applyFont="1" applyFill="1" applyBorder="1" applyAlignment="1">
      <alignment horizontal="center" vertical="center"/>
    </xf>
    <xf numFmtId="0" fontId="24" fillId="25" borderId="11" xfId="60" applyFont="1" applyFill="1" applyBorder="1" applyAlignment="1">
      <alignment horizontal="center" vertical="center" wrapText="1"/>
    </xf>
    <xf numFmtId="0" fontId="25" fillId="25" borderId="21" xfId="60" applyFont="1" applyFill="1" applyBorder="1" applyAlignment="1">
      <alignment horizontal="center" vertical="center" wrapText="1"/>
    </xf>
    <xf numFmtId="0" fontId="24" fillId="25" borderId="22" xfId="60" applyFont="1" applyFill="1" applyBorder="1" applyAlignment="1">
      <alignment horizontal="center" vertical="center" wrapText="1"/>
    </xf>
    <xf numFmtId="0" fontId="24" fillId="25" borderId="23" xfId="60" applyFont="1" applyFill="1" applyBorder="1" applyAlignment="1">
      <alignment horizontal="center" vertical="center" wrapText="1"/>
    </xf>
    <xf numFmtId="0" fontId="26" fillId="25" borderId="14" xfId="60" applyFont="1" applyFill="1" applyBorder="1" applyAlignment="1">
      <alignment horizontal="center" vertical="center" wrapText="1"/>
    </xf>
    <xf numFmtId="0" fontId="20" fillId="0" borderId="20" xfId="60" applyFont="1" applyBorder="1" applyAlignment="1">
      <alignment horizontal="center" vertical="center"/>
    </xf>
    <xf numFmtId="0" fontId="20" fillId="0" borderId="12" xfId="60" applyFont="1" applyBorder="1" applyAlignment="1">
      <alignment horizontal="left" vertical="center"/>
    </xf>
    <xf numFmtId="0" fontId="20" fillId="0" borderId="16" xfId="60" applyFont="1" applyBorder="1" applyAlignment="1">
      <alignment horizontal="left" vertical="center"/>
    </xf>
    <xf numFmtId="0" fontId="24" fillId="25" borderId="14" xfId="60" applyFont="1" applyFill="1" applyBorder="1" applyAlignment="1">
      <alignment horizontal="center" vertical="center"/>
    </xf>
    <xf numFmtId="0" fontId="21" fillId="25" borderId="18" xfId="60" applyFont="1" applyFill="1" applyBorder="1" applyAlignment="1">
      <alignment horizontal="center" vertical="center"/>
    </xf>
    <xf numFmtId="0" fontId="20" fillId="25" borderId="13" xfId="60" applyFont="1" applyFill="1" applyBorder="1" applyAlignment="1">
      <alignment horizontal="center" vertical="center" wrapText="1"/>
    </xf>
    <xf numFmtId="0" fontId="24" fillId="27" borderId="14" xfId="74" applyFont="1" applyFill="1" applyBorder="1" applyAlignment="1">
      <alignment horizontal="center"/>
    </xf>
    <xf numFmtId="0" fontId="24" fillId="27" borderId="35" xfId="74" applyFont="1" applyFill="1" applyBorder="1" applyAlignment="1">
      <alignment horizontal="center"/>
    </xf>
    <xf numFmtId="0" fontId="31" fillId="0" borderId="14" xfId="0" applyFont="1" applyBorder="1" applyAlignment="1">
      <alignment horizontal="center" vertical="center" wrapText="1"/>
    </xf>
  </cellXfs>
  <cellStyles count="117">
    <cellStyle name="20% - Ênfase1 2 2" xfId="3"/>
    <cellStyle name="20% - Ênfase1 3 2" xfId="4"/>
    <cellStyle name="20% - Ênfase2 2 2" xfId="5"/>
    <cellStyle name="20% - Ênfase2 3 2" xfId="6"/>
    <cellStyle name="20% - Ênfase3 2 2" xfId="7"/>
    <cellStyle name="20% - Ênfase3 3 2" xfId="8"/>
    <cellStyle name="20% - Ênfase4 2 2" xfId="9"/>
    <cellStyle name="20% - Ênfase4 3 2" xfId="10"/>
    <cellStyle name="20% - Ênfase5 2 2" xfId="11"/>
    <cellStyle name="20% - Ênfase5 3 2" xfId="12"/>
    <cellStyle name="20% - Ênfase6 2 2" xfId="13"/>
    <cellStyle name="20% - Ênfase6 3 2" xfId="14"/>
    <cellStyle name="40% - Ênfase1 2 2" xfId="15"/>
    <cellStyle name="40% - Ênfase1 3 2" xfId="16"/>
    <cellStyle name="40% - Ênfase2 2 2" xfId="17"/>
    <cellStyle name="40% - Ênfase2 3 2" xfId="18"/>
    <cellStyle name="40% - Ênfase3 2 2" xfId="19"/>
    <cellStyle name="40% - Ênfase3 3 2" xfId="20"/>
    <cellStyle name="40% - Ênfase4 2 2" xfId="21"/>
    <cellStyle name="40% - Ênfase4 3 2" xfId="22"/>
    <cellStyle name="40% - Ênfase5 2 2" xfId="23"/>
    <cellStyle name="40% - Ênfase5 3 2" xfId="24"/>
    <cellStyle name="40% - Ênfase6 2 2" xfId="25"/>
    <cellStyle name="40% - Ênfase6 3 2" xfId="26"/>
    <cellStyle name="60% - Ênfase1 2 2" xfId="27"/>
    <cellStyle name="60% - Ênfase1 3 2" xfId="28"/>
    <cellStyle name="60% - Ênfase2 2 2" xfId="29"/>
    <cellStyle name="60% - Ênfase2 3 2" xfId="30"/>
    <cellStyle name="60% - Ênfase3 2 2" xfId="31"/>
    <cellStyle name="60% - Ênfase3 3 2" xfId="32"/>
    <cellStyle name="60% - Ênfase4 2 2" xfId="33"/>
    <cellStyle name="60% - Ênfase4 3 2" xfId="34"/>
    <cellStyle name="60% - Ênfase5 2 2" xfId="35"/>
    <cellStyle name="60% - Ênfase5 3 2" xfId="36"/>
    <cellStyle name="60% - Ênfase6 2 2" xfId="37"/>
    <cellStyle name="60% - Ênfase6 3 2" xfId="38"/>
    <cellStyle name="Bom 2 2" xfId="39"/>
    <cellStyle name="Bom 3 2" xfId="40"/>
    <cellStyle name="Cálculo 2 2" xfId="42"/>
    <cellStyle name="Cálculo 3 2" xfId="43"/>
    <cellStyle name="Cancel" xfId="41"/>
    <cellStyle name="Célula de Verificação 2 2" xfId="44"/>
    <cellStyle name="Célula de Verificação 3 2" xfId="45"/>
    <cellStyle name="Célula Vinculada 2 2" xfId="46"/>
    <cellStyle name="Célula Vinculada 3 2" xfId="47"/>
    <cellStyle name="Ênfase1 2 2" xfId="105"/>
    <cellStyle name="Ênfase1 3 2" xfId="106"/>
    <cellStyle name="Ênfase2 2 2" xfId="107"/>
    <cellStyle name="Ênfase2 3 2" xfId="108"/>
    <cellStyle name="Ênfase3 2 2" xfId="109"/>
    <cellStyle name="Ênfase3 3 2" xfId="110"/>
    <cellStyle name="Ênfase4 2 2" xfId="111"/>
    <cellStyle name="Ênfase4 3 2" xfId="112"/>
    <cellStyle name="Ênfase5 2 2" xfId="113"/>
    <cellStyle name="Ênfase5 3 2" xfId="114"/>
    <cellStyle name="Ênfase6 2 2" xfId="115"/>
    <cellStyle name="Ênfase6 3 2" xfId="116"/>
    <cellStyle name="Entrada 2 2" xfId="48"/>
    <cellStyle name="Entrada 3 2" xfId="49"/>
    <cellStyle name="Incorreto 2 2" xfId="50"/>
    <cellStyle name="Incorreto 3 2" xfId="51"/>
    <cellStyle name="Moeda" xfId="2" builtinId="4"/>
    <cellStyle name="Moeda 2" xfId="52"/>
    <cellStyle name="Moeda 3" xfId="53"/>
    <cellStyle name="Moeda 3 2" xfId="54"/>
    <cellStyle name="Moeda 4" xfId="55"/>
    <cellStyle name="Moeda 5" xfId="56"/>
    <cellStyle name="Neutra 2 2" xfId="57"/>
    <cellStyle name="Neutra 3 2" xfId="58"/>
    <cellStyle name="Normal" xfId="0" builtinId="0"/>
    <cellStyle name="Normal 10" xfId="59"/>
    <cellStyle name="Normal 2" xfId="60"/>
    <cellStyle name="Normal 2 2" xfId="61"/>
    <cellStyle name="Normal 2 3" xfId="62"/>
    <cellStyle name="Normal 2 4" xfId="63"/>
    <cellStyle name="Normal 3" xfId="64"/>
    <cellStyle name="Normal 3 2" xfId="65"/>
    <cellStyle name="Normal 3 3" xfId="66"/>
    <cellStyle name="Normal 3 4" xfId="67"/>
    <cellStyle name="Normal 4" xfId="68"/>
    <cellStyle name="Normal 5" xfId="69"/>
    <cellStyle name="Normal 6" xfId="70"/>
    <cellStyle name="Normal 6 2" xfId="71"/>
    <cellStyle name="Normal 6 2 2" xfId="72"/>
    <cellStyle name="Normal 7" xfId="73"/>
    <cellStyle name="Normal 8" xfId="74"/>
    <cellStyle name="Nota 2 2" xfId="75"/>
    <cellStyle name="Nota 3 2" xfId="76"/>
    <cellStyle name="Porcentagem 2" xfId="77"/>
    <cellStyle name="Porcentagem 3" xfId="78"/>
    <cellStyle name="Porcentagem 3 2" xfId="79"/>
    <cellStyle name="Porcentagem 4" xfId="80"/>
    <cellStyle name="Porcentagem 5" xfId="81"/>
    <cellStyle name="Porcentagem 5 2" xfId="82"/>
    <cellStyle name="Saída 2 2" xfId="83"/>
    <cellStyle name="Saída 3 2" xfId="84"/>
    <cellStyle name="Separador de milhares 10 2" xfId="85"/>
    <cellStyle name="Separador de milhares 2" xfId="86"/>
    <cellStyle name="Separador de milhares 2 2" xfId="87"/>
    <cellStyle name="Separador de milhares 3" xfId="88"/>
    <cellStyle name="Texto de Aviso 2 2" xfId="89"/>
    <cellStyle name="Texto de Aviso 3 2" xfId="90"/>
    <cellStyle name="Texto Explicativo 2 2" xfId="91"/>
    <cellStyle name="Texto Explicativo 3 2" xfId="92"/>
    <cellStyle name="Título 1 2 2" xfId="95"/>
    <cellStyle name="Título 1 3 2" xfId="96"/>
    <cellStyle name="Título 2 2 2" xfId="97"/>
    <cellStyle name="Título 2 3 2" xfId="98"/>
    <cellStyle name="Título 3 2 2" xfId="99"/>
    <cellStyle name="Título 3 3 2" xfId="100"/>
    <cellStyle name="Título 4 2 2" xfId="101"/>
    <cellStyle name="Título 4 3 2" xfId="102"/>
    <cellStyle name="Título 5 2" xfId="103"/>
    <cellStyle name="Título 6 2" xfId="104"/>
    <cellStyle name="Total 2 2" xfId="93"/>
    <cellStyle name="Total 3 2" xfId="94"/>
    <cellStyle name="Vírgul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B3A2C7"/>
      <rgbColor rgb="FF800080"/>
      <rgbColor rgb="FF008080"/>
      <rgbColor rgb="FFC0C0C0"/>
      <rgbColor rgb="FF808080"/>
      <rgbColor rgb="FF8EB4E3"/>
      <rgbColor rgb="FF993366"/>
      <rgbColor rgb="FFFFFFCC"/>
      <rgbColor rgb="FFCCFFFF"/>
      <rgbColor rgb="FF660066"/>
      <rgbColor rgb="FFFF8080"/>
      <rgbColor rgb="FF0066CC"/>
      <rgbColor rgb="FFCCCCFF"/>
      <rgbColor rgb="FF000080"/>
      <rgbColor rgb="FFFF00FF"/>
      <rgbColor rgb="FFB9CDE5"/>
      <rgbColor rgb="FF00FFFF"/>
      <rgbColor rgb="FF800080"/>
      <rgbColor rgb="FF800000"/>
      <rgbColor rgb="FF008080"/>
      <rgbColor rgb="FF0000FF"/>
      <rgbColor rgb="FF00CCFF"/>
      <rgbColor rgb="FFD9D9D9"/>
      <rgbColor rgb="FFCCFFCC"/>
      <rgbColor rgb="FFFFFF99"/>
      <rgbColor rgb="FF99CCFF"/>
      <rgbColor rgb="FFFF99CC"/>
      <rgbColor rgb="FFCC99FF"/>
      <rgbColor rgb="FFFFCC99"/>
      <rgbColor rgb="FF3366FF"/>
      <rgbColor rgb="FF33CCCC"/>
      <rgbColor rgb="FFBFBFBF"/>
      <rgbColor rgb="FFFFCC00"/>
      <rgbColor rgb="FFFF9900"/>
      <rgbColor rgb="FFFF6600"/>
      <rgbColor rgb="FFA6A6A6"/>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1:AMJ457"/>
  <sheetViews>
    <sheetView showGridLines="0" tabSelected="1" topLeftCell="A16" zoomScale="57" zoomScaleNormal="57" workbookViewId="0">
      <selection activeCell="C34" sqref="C34:G34"/>
    </sheetView>
  </sheetViews>
  <sheetFormatPr defaultColWidth="9.140625" defaultRowHeight="15"/>
  <cols>
    <col min="1" max="1" width="1.42578125" style="1" customWidth="1"/>
    <col min="2" max="2" width="45.7109375" style="2" customWidth="1"/>
    <col min="3" max="3" width="13.85546875" style="2" customWidth="1"/>
    <col min="4" max="4" width="14.5703125" style="2" customWidth="1"/>
    <col min="5" max="5" width="17.140625" style="2" customWidth="1"/>
    <col min="6" max="6" width="13.85546875" style="2" customWidth="1"/>
    <col min="7" max="7" width="13.85546875" style="1" customWidth="1"/>
    <col min="8" max="8" width="9" style="1" customWidth="1"/>
    <col min="9" max="9" width="17" style="1" customWidth="1"/>
    <col min="10" max="12" width="10" style="1" customWidth="1"/>
    <col min="13" max="13" width="11" style="1" customWidth="1"/>
    <col min="14" max="80" width="9.140625" style="1"/>
    <col min="81" max="1024" width="9.140625" style="2"/>
  </cols>
  <sheetData>
    <row r="1" spans="2:7" ht="7.5" customHeight="1"/>
    <row r="2" spans="2:7" ht="17.25" thickBot="1">
      <c r="B2" s="162" t="s">
        <v>0</v>
      </c>
      <c r="C2" s="162"/>
      <c r="D2" s="162"/>
      <c r="E2" s="162"/>
      <c r="F2" s="162"/>
      <c r="G2" s="162"/>
    </row>
    <row r="3" spans="2:7" ht="24.75" customHeight="1">
      <c r="B3" s="162" t="s">
        <v>214</v>
      </c>
      <c r="C3" s="162"/>
      <c r="D3" s="162"/>
      <c r="E3" s="162"/>
      <c r="F3" s="162"/>
      <c r="G3" s="162"/>
    </row>
    <row r="4" spans="2:7" ht="20.25" customHeight="1">
      <c r="B4" s="163" t="s">
        <v>1</v>
      </c>
      <c r="C4" s="163"/>
      <c r="D4" s="163"/>
      <c r="E4" s="163"/>
      <c r="F4" s="163"/>
      <c r="G4" s="163"/>
    </row>
    <row r="5" spans="2:7" ht="15" customHeight="1">
      <c r="B5" s="151" t="s">
        <v>2</v>
      </c>
      <c r="C5" s="151"/>
      <c r="D5" s="151"/>
      <c r="E5" s="151"/>
      <c r="F5" s="151"/>
      <c r="G5" s="151"/>
    </row>
    <row r="6" spans="2:7" ht="15" customHeight="1">
      <c r="B6" s="3" t="s">
        <v>3</v>
      </c>
      <c r="C6" s="158"/>
      <c r="D6" s="158"/>
      <c r="E6" s="158"/>
      <c r="F6" s="158"/>
      <c r="G6" s="158"/>
    </row>
    <row r="7" spans="2:7" ht="15" customHeight="1">
      <c r="B7" s="3" t="s">
        <v>4</v>
      </c>
      <c r="C7" s="158"/>
      <c r="D7" s="158"/>
      <c r="E7" s="158"/>
      <c r="F7" s="158"/>
      <c r="G7" s="158"/>
    </row>
    <row r="8" spans="2:7" ht="15" customHeight="1">
      <c r="B8" s="3" t="s">
        <v>5</v>
      </c>
      <c r="C8" s="158"/>
      <c r="D8" s="158"/>
      <c r="E8" s="158"/>
      <c r="F8" s="158"/>
      <c r="G8" s="158"/>
    </row>
    <row r="9" spans="2:7" ht="15" customHeight="1">
      <c r="B9" s="3" t="s">
        <v>6</v>
      </c>
      <c r="C9" s="160"/>
      <c r="D9" s="160"/>
      <c r="E9" s="4" t="s">
        <v>7</v>
      </c>
      <c r="F9" s="161"/>
      <c r="G9" s="161"/>
    </row>
    <row r="10" spans="2:7" ht="15" customHeight="1">
      <c r="B10" s="3" t="s">
        <v>8</v>
      </c>
      <c r="C10" s="158"/>
      <c r="D10" s="158"/>
      <c r="E10" s="158"/>
      <c r="F10" s="158"/>
      <c r="G10" s="158"/>
    </row>
    <row r="11" spans="2:7" ht="15" customHeight="1">
      <c r="B11" s="3" t="s">
        <v>9</v>
      </c>
      <c r="C11" s="158"/>
      <c r="D11" s="158"/>
      <c r="E11" s="158"/>
      <c r="F11" s="158"/>
      <c r="G11" s="158"/>
    </row>
    <row r="12" spans="2:7" ht="15" customHeight="1">
      <c r="B12" s="3" t="s">
        <v>10</v>
      </c>
      <c r="C12" s="158"/>
      <c r="D12" s="158"/>
      <c r="E12" s="158"/>
      <c r="F12" s="158"/>
      <c r="G12" s="158"/>
    </row>
    <row r="13" spans="2:7" ht="15" customHeight="1">
      <c r="B13" s="3" t="s">
        <v>11</v>
      </c>
      <c r="C13" s="158"/>
      <c r="D13" s="158"/>
      <c r="E13" s="158"/>
      <c r="F13" s="158"/>
      <c r="G13" s="158"/>
    </row>
    <row r="14" spans="2:7" ht="15" customHeight="1">
      <c r="B14" s="3" t="s">
        <v>12</v>
      </c>
      <c r="C14" s="158"/>
      <c r="D14" s="158"/>
      <c r="E14" s="158"/>
      <c r="F14" s="158"/>
      <c r="G14" s="158"/>
    </row>
    <row r="15" spans="2:7" ht="15" customHeight="1">
      <c r="B15" s="159"/>
      <c r="C15" s="159"/>
      <c r="D15" s="159"/>
      <c r="E15" s="159"/>
      <c r="F15" s="159"/>
      <c r="G15" s="159"/>
    </row>
    <row r="16" spans="2:7" ht="15" customHeight="1">
      <c r="B16" s="151" t="s">
        <v>13</v>
      </c>
      <c r="C16" s="151"/>
      <c r="D16" s="151"/>
      <c r="E16" s="151"/>
      <c r="F16" s="151"/>
      <c r="G16" s="151"/>
    </row>
    <row r="17" spans="2:9" ht="15" customHeight="1">
      <c r="B17" s="5" t="s">
        <v>14</v>
      </c>
      <c r="C17" s="154"/>
      <c r="D17" s="154"/>
      <c r="E17" s="154"/>
      <c r="F17" s="154"/>
      <c r="G17" s="154"/>
    </row>
    <row r="18" spans="2:9" ht="15" customHeight="1">
      <c r="B18" s="5" t="s">
        <v>15</v>
      </c>
      <c r="C18" s="155" t="s">
        <v>16</v>
      </c>
      <c r="D18" s="155"/>
      <c r="E18" s="155"/>
      <c r="F18" s="155"/>
      <c r="G18" s="155"/>
    </row>
    <row r="19" spans="2:9" ht="32.25" customHeight="1">
      <c r="B19" s="7" t="s">
        <v>17</v>
      </c>
      <c r="C19" s="156"/>
      <c r="D19" s="156"/>
      <c r="E19" s="156"/>
      <c r="F19" s="156"/>
      <c r="G19" s="156"/>
    </row>
    <row r="20" spans="2:9" ht="15" customHeight="1">
      <c r="B20" s="5" t="s">
        <v>18</v>
      </c>
      <c r="C20" s="155">
        <v>24</v>
      </c>
      <c r="D20" s="155"/>
      <c r="E20" s="155"/>
      <c r="F20" s="155"/>
      <c r="G20" s="155"/>
    </row>
    <row r="21" spans="2:9" ht="15" customHeight="1">
      <c r="B21" s="157"/>
      <c r="C21" s="157"/>
      <c r="D21" s="157"/>
      <c r="E21" s="157"/>
      <c r="F21" s="157"/>
      <c r="G21" s="157"/>
    </row>
    <row r="22" spans="2:9" ht="15" customHeight="1">
      <c r="B22" s="151" t="s">
        <v>19</v>
      </c>
      <c r="C22" s="151"/>
      <c r="D22" s="151"/>
      <c r="E22" s="151"/>
      <c r="F22" s="151"/>
      <c r="G22" s="151"/>
    </row>
    <row r="23" spans="2:9" ht="70.5" customHeight="1">
      <c r="B23" s="8" t="s">
        <v>20</v>
      </c>
      <c r="C23" s="9" t="s">
        <v>21</v>
      </c>
      <c r="D23" s="9" t="s">
        <v>22</v>
      </c>
      <c r="E23" s="9" t="s">
        <v>23</v>
      </c>
      <c r="F23" s="9" t="s">
        <v>24</v>
      </c>
      <c r="G23" s="10" t="s">
        <v>25</v>
      </c>
    </row>
    <row r="24" spans="2:9" ht="48" customHeight="1">
      <c r="B24" s="11" t="s">
        <v>26</v>
      </c>
      <c r="C24" s="12">
        <f>'Coord. Arquivo'!E122+'Téc Arquivo'!E122+'Conservador-Restaurador'!E122+'Analista Arquivo'!E122</f>
        <v>71613.100000000006</v>
      </c>
      <c r="D24" s="12">
        <f>'Coord. Arquivo'!E123+'Téc Arquivo'!E123+'Conservador-Restaurador'!E123+'Analista Arquivo'!E123</f>
        <v>34851.83</v>
      </c>
      <c r="E24" s="12">
        <f>'Coord. Arquivo'!E124+'Téc Arquivo'!E124+'Conservador-Restaurador'!E124+'Analista Arquivo'!E124</f>
        <v>5009.1900000000005</v>
      </c>
      <c r="F24" s="12">
        <f>'Coord. Arquivo'!E125+'Téc Arquivo'!E125+'Conservador-Restaurador'!E125+'Analista Arquivo'!E125</f>
        <v>0</v>
      </c>
      <c r="G24" s="13">
        <f>'Coord. Arquivo'!E126+'Téc Arquivo'!E126+'Conservador-Restaurador'!E126+'Analista Arquivo'!E126</f>
        <v>0</v>
      </c>
      <c r="H24" s="14"/>
      <c r="I24" s="14"/>
    </row>
    <row r="25" spans="2:9" ht="30.75" customHeight="1">
      <c r="B25" s="7" t="s">
        <v>27</v>
      </c>
      <c r="C25" s="152">
        <f>C24+D24+E24+F24+G24</f>
        <v>111474.12000000001</v>
      </c>
      <c r="D25" s="152"/>
      <c r="E25" s="152"/>
      <c r="F25" s="152"/>
      <c r="G25" s="152"/>
      <c r="H25" s="14"/>
      <c r="I25" s="14"/>
    </row>
    <row r="26" spans="2:9" ht="53.25" customHeight="1">
      <c r="B26" s="15" t="s">
        <v>28</v>
      </c>
      <c r="C26" s="152">
        <f>C25*2%</f>
        <v>2229.4824000000003</v>
      </c>
      <c r="D26" s="152"/>
      <c r="E26" s="152"/>
      <c r="F26" s="152"/>
      <c r="G26" s="152"/>
      <c r="H26" s="14"/>
      <c r="I26" s="14"/>
    </row>
    <row r="27" spans="2:9" ht="57.75" customHeight="1">
      <c r="B27" s="15" t="s">
        <v>29</v>
      </c>
      <c r="C27" s="152">
        <f>C25*1%</f>
        <v>1114.7412000000002</v>
      </c>
      <c r="D27" s="152"/>
      <c r="E27" s="152"/>
      <c r="F27" s="152"/>
      <c r="G27" s="152"/>
      <c r="H27" s="14"/>
      <c r="I27" s="14"/>
    </row>
    <row r="28" spans="2:9" ht="54.75" customHeight="1">
      <c r="B28" s="15" t="s">
        <v>30</v>
      </c>
      <c r="C28" s="152">
        <f>C25*1%</f>
        <v>1114.7412000000002</v>
      </c>
      <c r="D28" s="152"/>
      <c r="E28" s="152"/>
      <c r="F28" s="152"/>
      <c r="G28" s="152"/>
      <c r="H28" s="14"/>
      <c r="I28" s="14"/>
    </row>
    <row r="29" spans="2:9" ht="54.75" customHeight="1">
      <c r="B29" s="11" t="s">
        <v>31</v>
      </c>
      <c r="C29" s="152">
        <f>'Materiais e Equipamentos'!E11</f>
        <v>0</v>
      </c>
      <c r="D29" s="152"/>
      <c r="E29" s="152"/>
      <c r="F29" s="152"/>
      <c r="G29" s="152"/>
      <c r="H29" s="14"/>
      <c r="I29" s="14"/>
    </row>
    <row r="30" spans="2:9" s="1" customFormat="1" ht="27" customHeight="1">
      <c r="B30" s="11" t="s">
        <v>32</v>
      </c>
      <c r="C30" s="153">
        <f>(C25+C26+C27+C28+C29)</f>
        <v>115933.08480000001</v>
      </c>
      <c r="D30" s="153"/>
      <c r="E30" s="153"/>
      <c r="F30" s="153"/>
      <c r="G30" s="153"/>
    </row>
    <row r="31" spans="2:9" s="1" customFormat="1" ht="27" customHeight="1">
      <c r="B31" s="11" t="s">
        <v>33</v>
      </c>
      <c r="C31" s="153">
        <f>C30*12</f>
        <v>1391197.0176000001</v>
      </c>
      <c r="D31" s="153"/>
      <c r="E31" s="153"/>
      <c r="F31" s="153"/>
      <c r="G31" s="153"/>
    </row>
    <row r="32" spans="2:9" s="1" customFormat="1" ht="27" customHeight="1">
      <c r="B32" s="11" t="s">
        <v>34</v>
      </c>
      <c r="C32" s="153">
        <f>ROUND(C30*24,2)</f>
        <v>2782394.04</v>
      </c>
      <c r="D32" s="153"/>
      <c r="E32" s="153"/>
      <c r="F32" s="153"/>
      <c r="G32" s="153"/>
    </row>
    <row r="33" spans="2:7" s="1" customFormat="1" ht="15.75" customHeight="1">
      <c r="B33" s="151" t="s">
        <v>216</v>
      </c>
      <c r="C33" s="151"/>
      <c r="D33" s="151"/>
      <c r="E33" s="151"/>
      <c r="F33" s="151"/>
      <c r="G33" s="151"/>
    </row>
    <row r="34" spans="2:7" s="1" customFormat="1" ht="27" customHeight="1">
      <c r="B34" s="11" t="s">
        <v>217</v>
      </c>
      <c r="C34" s="148"/>
      <c r="D34" s="148"/>
      <c r="E34" s="148"/>
      <c r="F34" s="148"/>
      <c r="G34" s="148"/>
    </row>
    <row r="35" spans="2:7" s="1" customFormat="1" ht="15.75" customHeight="1">
      <c r="B35" s="151" t="s">
        <v>35</v>
      </c>
      <c r="C35" s="151"/>
      <c r="D35" s="151"/>
      <c r="E35" s="151"/>
      <c r="F35" s="151"/>
      <c r="G35" s="151"/>
    </row>
    <row r="36" spans="2:7" s="1" customFormat="1" ht="35.25" customHeight="1">
      <c r="B36" s="150" t="s">
        <v>36</v>
      </c>
      <c r="C36" s="150"/>
      <c r="D36" s="150"/>
      <c r="E36" s="150"/>
      <c r="F36" s="150"/>
      <c r="G36" s="150"/>
    </row>
    <row r="37" spans="2:7" s="1" customFormat="1" ht="33.75" customHeight="1">
      <c r="B37" s="150" t="s">
        <v>37</v>
      </c>
      <c r="C37" s="150"/>
      <c r="D37" s="150"/>
      <c r="E37" s="150"/>
      <c r="F37" s="150"/>
      <c r="G37" s="150"/>
    </row>
    <row r="38" spans="2:7" s="1" customFormat="1" ht="30" customHeight="1">
      <c r="B38" s="150" t="s">
        <v>38</v>
      </c>
      <c r="C38" s="150"/>
      <c r="D38" s="150"/>
      <c r="E38" s="150"/>
      <c r="F38" s="150"/>
      <c r="G38" s="150"/>
    </row>
    <row r="39" spans="2:7" s="1" customFormat="1" ht="17.649999999999999" customHeight="1">
      <c r="B39" s="151" t="s">
        <v>39</v>
      </c>
      <c r="C39" s="151"/>
      <c r="D39" s="151"/>
      <c r="E39" s="151"/>
      <c r="F39" s="151"/>
      <c r="G39" s="151"/>
    </row>
    <row r="40" spans="2:7" s="1" customFormat="1">
      <c r="B40" s="16" t="s">
        <v>40</v>
      </c>
      <c r="C40" s="148"/>
      <c r="D40" s="148"/>
      <c r="E40" s="148"/>
      <c r="F40" s="148"/>
      <c r="G40" s="148"/>
    </row>
    <row r="41" spans="2:7" s="1" customFormat="1">
      <c r="B41" s="16" t="s">
        <v>41</v>
      </c>
      <c r="C41" s="148"/>
      <c r="D41" s="148"/>
      <c r="E41" s="148"/>
      <c r="F41" s="148"/>
      <c r="G41" s="148"/>
    </row>
    <row r="42" spans="2:7" s="1" customFormat="1" ht="53.25" customHeight="1">
      <c r="B42" s="17" t="s">
        <v>42</v>
      </c>
      <c r="C42" s="149" t="s">
        <v>215</v>
      </c>
      <c r="D42" s="149"/>
      <c r="E42" s="149"/>
      <c r="F42" s="149"/>
      <c r="G42" s="149"/>
    </row>
    <row r="43" spans="2:7" s="1" customFormat="1" ht="12.75"/>
    <row r="44" spans="2:7" s="1" customFormat="1" ht="12.75"/>
    <row r="45" spans="2:7" s="1" customFormat="1" ht="12.75"/>
    <row r="46" spans="2:7" s="1" customFormat="1" ht="12.75"/>
    <row r="47" spans="2:7" s="1" customFormat="1" ht="12.75"/>
    <row r="48" spans="2:7"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1" customFormat="1" ht="12.75"/>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row r="174" s="1" customFormat="1" ht="12.75"/>
    <row r="175" s="1" customFormat="1" ht="12.75"/>
    <row r="176" s="1" customFormat="1" ht="12.75"/>
    <row r="177" s="1" customFormat="1" ht="12.75"/>
    <row r="178" s="1" customFormat="1" ht="12.75"/>
    <row r="179" s="1" customFormat="1" ht="12.75"/>
    <row r="180" s="1" customFormat="1" ht="12.75"/>
    <row r="181" s="1" customFormat="1" ht="12.75"/>
    <row r="182" s="1" customFormat="1" ht="12.75"/>
    <row r="183" s="1" customFormat="1" ht="12.75"/>
    <row r="184" s="1" customFormat="1" ht="12.75"/>
    <row r="185" s="1" customFormat="1" ht="12.75"/>
    <row r="186" s="1" customFormat="1" ht="12.75"/>
    <row r="187" s="1" customFormat="1" ht="12.75"/>
    <row r="188" s="1" customFormat="1" ht="12.75"/>
    <row r="189" s="1" customFormat="1" ht="12.75"/>
    <row r="190" s="1" customFormat="1" ht="12.75"/>
    <row r="191" s="1" customFormat="1" ht="12.75"/>
    <row r="192" s="1" customFormat="1" ht="12.75"/>
    <row r="193" s="1" customFormat="1" ht="12.75"/>
    <row r="194" s="1" customFormat="1" ht="12.75"/>
    <row r="195" s="1" customFormat="1" ht="12.75"/>
    <row r="196" s="1" customFormat="1" ht="12.75"/>
    <row r="197" s="1" customFormat="1" ht="12.75"/>
    <row r="198" s="1" customFormat="1" ht="12.75"/>
    <row r="199" s="1" customFormat="1" ht="12.75"/>
    <row r="200" s="1" customFormat="1" ht="12.75"/>
    <row r="201" s="1" customFormat="1" ht="12.75"/>
    <row r="202" s="1" customFormat="1" ht="12.75"/>
    <row r="203" s="1" customFormat="1" ht="12.75"/>
    <row r="204" s="1" customFormat="1" ht="12.75"/>
    <row r="205" s="1" customFormat="1" ht="12.75"/>
    <row r="206" s="1" customFormat="1" ht="12.75"/>
    <row r="207" s="1" customFormat="1" ht="12.75"/>
    <row r="208" s="1" customFormat="1" ht="12.75"/>
    <row r="209" s="1" customFormat="1" ht="12.75"/>
    <row r="210" s="1" customFormat="1" ht="12.75"/>
    <row r="211" s="1" customFormat="1" ht="12.75"/>
    <row r="212" s="1" customFormat="1" ht="12.75"/>
    <row r="213" s="1" customFormat="1" ht="12.75"/>
    <row r="214" s="1" customFormat="1" ht="12.75"/>
    <row r="215" s="1" customFormat="1" ht="12.75"/>
    <row r="216" s="1" customFormat="1" ht="12.75"/>
    <row r="217" s="1" customFormat="1" ht="12.75"/>
    <row r="218" s="1" customFormat="1" ht="12.75"/>
    <row r="219" s="1" customFormat="1" ht="12.75"/>
    <row r="220" s="1" customFormat="1" ht="12.75"/>
    <row r="221" s="1" customFormat="1" ht="12.75"/>
    <row r="222" s="1" customFormat="1" ht="12.75"/>
    <row r="223" s="1" customFormat="1" ht="12.75"/>
    <row r="224" s="1" customFormat="1" ht="12.75"/>
    <row r="225" s="1" customFormat="1" ht="12.75"/>
    <row r="226" s="1" customFormat="1" ht="12.75"/>
    <row r="227" s="1" customFormat="1" ht="12.75"/>
    <row r="228" s="1" customFormat="1" ht="12.75"/>
    <row r="229" s="1" customFormat="1" ht="12.75"/>
    <row r="230" s="1" customFormat="1" ht="12.75"/>
    <row r="231" s="1" customFormat="1" ht="12.75"/>
    <row r="232" s="1" customFormat="1" ht="12.75"/>
    <row r="233" s="1" customFormat="1" ht="12.75"/>
    <row r="234" s="1" customFormat="1" ht="12.75"/>
    <row r="235" s="1" customFormat="1" ht="12.75"/>
    <row r="236" s="1" customFormat="1" ht="12.75"/>
    <row r="237" s="1" customFormat="1" ht="12.75"/>
    <row r="238" s="1" customFormat="1" ht="12.75"/>
    <row r="239" s="1" customFormat="1" ht="12.75"/>
    <row r="240" s="1" customFormat="1" ht="12.75"/>
    <row r="241" s="1" customFormat="1" ht="12.75"/>
    <row r="242" s="1" customFormat="1" ht="12.75"/>
    <row r="243" s="1" customFormat="1" ht="12.75"/>
    <row r="244" s="1" customFormat="1" ht="12.75"/>
    <row r="245" s="1" customFormat="1" ht="12.75"/>
    <row r="246" s="1" customFormat="1" ht="12.75"/>
    <row r="247" s="1" customFormat="1" ht="12.75"/>
    <row r="248" s="1" customFormat="1" ht="12.75"/>
    <row r="249" s="1" customFormat="1" ht="12.75"/>
    <row r="250" s="1" customFormat="1" ht="12.75"/>
    <row r="251" s="1" customFormat="1" ht="12.75"/>
    <row r="252" s="1" customFormat="1" ht="12.75"/>
    <row r="253" s="1" customFormat="1" ht="12.75"/>
    <row r="254" s="1" customFormat="1" ht="12.75"/>
    <row r="255" s="1" customFormat="1" ht="12.75"/>
    <row r="256" s="1" customFormat="1" ht="12.75"/>
    <row r="257" s="1" customFormat="1" ht="12.75"/>
    <row r="258" s="1" customFormat="1" ht="12.75"/>
    <row r="259" s="1" customFormat="1" ht="12.75"/>
    <row r="260" s="1" customFormat="1" ht="12.75"/>
    <row r="261" s="1" customFormat="1" ht="12.75"/>
    <row r="262" s="1" customFormat="1" ht="12.75"/>
    <row r="263" s="1" customFormat="1" ht="12.75"/>
    <row r="264" s="1" customFormat="1" ht="12.75"/>
    <row r="265" s="1" customFormat="1" ht="12.75"/>
    <row r="266" s="1" customFormat="1" ht="12.75"/>
    <row r="267" s="1" customFormat="1" ht="12.75"/>
    <row r="268" s="1" customFormat="1" ht="12.75"/>
    <row r="269" s="1" customFormat="1" ht="12.75"/>
    <row r="270" s="1" customFormat="1" ht="12.75"/>
    <row r="271" s="1" customFormat="1" ht="12.75"/>
    <row r="272" s="1" customFormat="1" ht="12.75"/>
    <row r="273" s="1" customFormat="1" ht="12.75"/>
    <row r="274" s="1" customFormat="1" ht="12.75"/>
    <row r="275" s="1" customFormat="1" ht="12.75"/>
    <row r="276" s="1" customFormat="1" ht="12.75"/>
    <row r="277" s="1" customFormat="1" ht="12.75"/>
    <row r="278" s="1" customFormat="1" ht="12.75"/>
    <row r="279" s="1" customFormat="1" ht="12.75"/>
    <row r="280" s="1" customFormat="1" ht="12.75"/>
    <row r="281" s="1" customFormat="1" ht="12.75"/>
    <row r="282" s="1" customFormat="1" ht="12.75"/>
    <row r="283" s="1" customFormat="1" ht="12.75"/>
    <row r="284" s="1" customFormat="1" ht="12.75"/>
    <row r="285" s="1" customFormat="1" ht="12.75"/>
    <row r="286" s="1" customFormat="1" ht="12.75"/>
    <row r="287" s="1" customFormat="1" ht="12.75"/>
    <row r="288" s="1" customFormat="1" ht="12.75"/>
    <row r="289" s="1" customFormat="1" ht="12.75"/>
    <row r="290" s="1" customFormat="1" ht="12.75"/>
    <row r="291" s="1" customFormat="1" ht="12.75"/>
    <row r="292" s="1" customFormat="1" ht="12.75"/>
    <row r="293" s="1" customFormat="1" ht="12.75"/>
    <row r="294" s="1" customFormat="1" ht="12.75"/>
    <row r="295" s="1" customFormat="1" ht="12.75"/>
    <row r="296" s="1" customFormat="1" ht="12.75"/>
    <row r="297" s="1" customFormat="1" ht="12.75"/>
    <row r="298" s="1" customFormat="1" ht="12.75"/>
    <row r="299" s="1" customFormat="1" ht="12.75"/>
    <row r="300" s="1" customFormat="1" ht="12.75"/>
    <row r="301" s="1" customFormat="1" ht="12.75"/>
    <row r="302" s="1" customFormat="1" ht="12.75"/>
    <row r="303" s="1" customFormat="1" ht="12.75"/>
    <row r="304" s="1" customFormat="1" ht="12.75"/>
    <row r="305" s="1" customFormat="1" ht="12.75"/>
    <row r="306" s="1" customFormat="1" ht="12.75"/>
    <row r="307" s="1" customFormat="1" ht="12.75"/>
    <row r="308" s="1" customFormat="1" ht="12.75"/>
    <row r="309" s="1" customFormat="1" ht="12.75"/>
    <row r="310" s="1" customFormat="1" ht="12.75"/>
    <row r="311" s="1" customFormat="1" ht="12.75"/>
    <row r="312" s="1" customFormat="1" ht="12.75"/>
    <row r="313" s="1" customFormat="1" ht="12.75"/>
    <row r="314" s="1" customFormat="1" ht="12.75"/>
    <row r="315" s="1" customFormat="1" ht="12.75"/>
    <row r="316" s="1" customFormat="1" ht="12.75"/>
    <row r="317" s="1" customFormat="1" ht="12.75"/>
    <row r="318" s="1" customFormat="1" ht="12.75"/>
    <row r="319" s="1" customFormat="1" ht="12.75"/>
    <row r="320" s="1" customFormat="1" ht="12.75"/>
    <row r="321" s="1" customFormat="1" ht="12.75"/>
    <row r="322" s="1" customFormat="1" ht="12.75"/>
    <row r="323" s="1" customFormat="1" ht="12.75"/>
    <row r="324" s="1" customFormat="1" ht="12.75"/>
    <row r="325" s="1" customFormat="1" ht="12.75"/>
    <row r="326" s="1" customFormat="1" ht="12.75"/>
    <row r="327" s="1" customFormat="1" ht="12.75"/>
    <row r="328" s="1" customFormat="1" ht="12.75"/>
    <row r="329" s="1" customFormat="1" ht="12.75"/>
    <row r="330" s="1" customFormat="1" ht="12.75"/>
    <row r="331" s="1" customFormat="1" ht="12.75"/>
    <row r="332" s="1" customFormat="1" ht="12.75"/>
    <row r="333" s="1" customFormat="1" ht="12.75"/>
    <row r="334" s="1" customFormat="1" ht="12.75"/>
    <row r="335" s="1" customFormat="1" ht="12.75"/>
    <row r="336" s="1" customFormat="1" ht="12.75"/>
    <row r="337" s="1" customFormat="1" ht="12.75"/>
    <row r="338" s="1" customFormat="1" ht="12.75"/>
    <row r="339" s="1" customFormat="1" ht="12.75"/>
    <row r="340" s="1" customFormat="1" ht="12.75"/>
    <row r="341" s="1" customFormat="1" ht="12.75"/>
    <row r="342" s="1" customFormat="1" ht="12.75"/>
    <row r="343" s="1" customFormat="1" ht="12.75"/>
    <row r="344" s="1" customFormat="1" ht="12.75"/>
    <row r="345" s="1" customFormat="1" ht="12.75"/>
    <row r="346" s="1" customFormat="1" ht="12.75"/>
    <row r="347" s="1" customFormat="1" ht="12.75"/>
    <row r="348" s="1" customFormat="1" ht="12.75"/>
    <row r="349" s="1" customFormat="1" ht="12.75"/>
    <row r="350" s="1" customFormat="1" ht="12.75"/>
    <row r="351" s="1" customFormat="1" ht="12.75"/>
    <row r="352" s="1" customFormat="1" ht="12.75"/>
    <row r="353" s="1" customFormat="1" ht="12.75"/>
    <row r="354" s="1" customFormat="1" ht="12.75"/>
    <row r="355" s="1" customFormat="1" ht="12.75"/>
    <row r="356" s="1" customFormat="1" ht="12.75"/>
    <row r="357" s="1" customFormat="1" ht="12.75"/>
    <row r="358" s="1" customFormat="1" ht="12.75"/>
    <row r="359" s="1" customFormat="1" ht="12.75"/>
    <row r="360" s="1" customFormat="1" ht="12.75"/>
    <row r="361" s="1" customFormat="1" ht="12.75"/>
    <row r="362" s="1" customFormat="1" ht="12.75"/>
    <row r="363" s="1" customFormat="1" ht="12.75"/>
    <row r="364" s="1" customFormat="1" ht="12.75"/>
    <row r="365" s="1" customFormat="1" ht="12.75"/>
    <row r="366" s="1" customFormat="1" ht="12.75"/>
    <row r="367" s="1" customFormat="1" ht="12.75"/>
    <row r="368" s="1" customFormat="1" ht="12.75"/>
    <row r="369" s="1" customFormat="1" ht="12.75"/>
    <row r="370" s="1" customFormat="1" ht="12.75"/>
    <row r="371" s="1" customFormat="1" ht="12.75"/>
    <row r="372" s="1" customFormat="1" ht="12.75"/>
    <row r="373" s="1" customFormat="1" ht="12.75"/>
    <row r="374" s="1" customFormat="1" ht="12.75"/>
    <row r="375" s="1" customFormat="1" ht="12.75"/>
    <row r="376" s="1" customFormat="1" ht="12.75"/>
    <row r="377" s="1" customFormat="1" ht="12.75"/>
    <row r="378" s="1" customFormat="1" ht="12.75"/>
    <row r="379" s="1" customFormat="1" ht="12.75"/>
    <row r="380" s="1" customFormat="1" ht="12.75"/>
    <row r="381" s="1" customFormat="1" ht="12.75"/>
    <row r="382" s="1" customFormat="1" ht="12.75"/>
    <row r="383" s="1" customFormat="1" ht="12.75"/>
    <row r="384" s="1" customFormat="1" ht="12.75"/>
    <row r="385" s="1" customFormat="1" ht="12.75"/>
    <row r="386" s="1" customFormat="1" ht="12.75"/>
    <row r="387" s="1" customFormat="1" ht="12.75"/>
    <row r="388" s="1" customFormat="1" ht="12.75"/>
    <row r="389" s="1" customFormat="1" ht="12.75"/>
    <row r="390" s="1" customFormat="1" ht="12.75"/>
    <row r="391" s="1" customFormat="1" ht="12.75"/>
    <row r="392" s="1" customFormat="1" ht="12.75"/>
    <row r="393" s="1" customFormat="1" ht="12.75"/>
    <row r="394" s="1" customFormat="1" ht="12.75"/>
    <row r="395" s="1" customFormat="1" ht="12.75"/>
    <row r="396" s="1" customFormat="1" ht="12.75"/>
    <row r="397" s="1" customFormat="1" ht="12.75"/>
    <row r="398" s="1" customFormat="1" ht="12.75"/>
    <row r="399" s="1" customFormat="1" ht="12.75"/>
    <row r="400" s="1" customFormat="1" ht="12.75"/>
    <row r="401" s="1" customFormat="1" ht="12.75"/>
    <row r="402" s="1" customFormat="1" ht="12.75"/>
    <row r="403" s="1" customFormat="1" ht="12.75"/>
    <row r="404" s="1" customFormat="1" ht="12.75"/>
    <row r="405" s="1" customFormat="1" ht="12.75"/>
    <row r="406" s="1" customFormat="1" ht="12.75"/>
    <row r="407" s="1" customFormat="1" ht="12.75"/>
    <row r="408" s="1" customFormat="1" ht="12.75"/>
    <row r="409" s="1" customFormat="1" ht="12.75"/>
    <row r="410" s="1" customFormat="1" ht="12.75"/>
    <row r="411" s="1" customFormat="1" ht="12.75"/>
    <row r="412" s="1" customFormat="1" ht="12.75"/>
    <row r="413" s="1" customFormat="1" ht="12.75"/>
    <row r="414" s="1" customFormat="1" ht="12.75"/>
    <row r="415" s="1" customFormat="1" ht="12.75"/>
    <row r="416" s="1" customFormat="1" ht="12.75"/>
    <row r="417" s="1" customFormat="1" ht="12.75"/>
    <row r="418" s="1" customFormat="1" ht="12.75"/>
    <row r="419" s="1" customFormat="1" ht="12.75"/>
    <row r="420" s="1" customFormat="1" ht="12.75"/>
    <row r="421" s="1" customFormat="1" ht="12.75"/>
    <row r="422" s="1" customFormat="1" ht="12.75"/>
    <row r="423" s="1" customFormat="1" ht="12.75"/>
    <row r="424" s="1" customFormat="1" ht="12.75"/>
    <row r="425" s="1" customFormat="1" ht="12.75"/>
    <row r="426" s="1" customFormat="1" ht="12.75"/>
    <row r="427" s="1" customFormat="1" ht="12.75"/>
    <row r="428" s="1" customFormat="1" ht="12.75"/>
    <row r="429" s="1" customFormat="1" ht="12.75"/>
    <row r="430" s="1" customFormat="1" ht="12.75"/>
    <row r="431" s="1" customFormat="1" ht="12.75"/>
    <row r="432" s="1" customFormat="1" ht="12.75"/>
    <row r="433" s="1" customFormat="1" ht="12.75"/>
    <row r="434" s="1" customFormat="1" ht="12.75"/>
    <row r="435" s="1" customFormat="1" ht="12.75"/>
    <row r="436" s="1" customFormat="1" ht="12.75"/>
    <row r="437" s="1" customFormat="1" ht="12.75"/>
    <row r="438" s="1" customFormat="1" ht="12.75"/>
    <row r="439" s="1" customFormat="1" ht="12.75"/>
    <row r="440" s="1" customFormat="1" ht="12.75"/>
    <row r="441" s="1" customFormat="1" ht="12.75"/>
    <row r="442" s="1" customFormat="1" ht="12.75"/>
    <row r="443" s="1" customFormat="1" ht="12.75"/>
    <row r="444" s="1" customFormat="1" ht="12.75"/>
    <row r="445" s="1" customFormat="1" ht="12.75"/>
    <row r="446" s="1" customFormat="1" ht="12.75"/>
    <row r="447" s="1" customFormat="1" ht="12.75"/>
    <row r="448" s="1" customFormat="1" ht="12.75"/>
    <row r="449" s="1" customFormat="1" ht="12.75"/>
    <row r="450" s="1" customFormat="1" ht="12.75"/>
    <row r="451" s="1" customFormat="1" ht="12.75"/>
    <row r="452" s="1" customFormat="1" ht="12.75"/>
    <row r="453" s="1" customFormat="1" ht="12.75"/>
    <row r="454" s="1" customFormat="1" ht="12.75"/>
    <row r="455" s="1" customFormat="1" ht="12.75"/>
    <row r="456" s="1" customFormat="1" ht="12.75"/>
    <row r="457" s="1" customFormat="1" ht="12.75"/>
  </sheetData>
  <sheetProtection password="DC57" sheet="1" objects="1" scenarios="1"/>
  <mergeCells count="40">
    <mergeCell ref="B2:G2"/>
    <mergeCell ref="B4:G4"/>
    <mergeCell ref="B5:G5"/>
    <mergeCell ref="C6:G6"/>
    <mergeCell ref="C7:G7"/>
    <mergeCell ref="B3:G3"/>
    <mergeCell ref="C8:G8"/>
    <mergeCell ref="C9:D9"/>
    <mergeCell ref="F9:G9"/>
    <mergeCell ref="C10:G10"/>
    <mergeCell ref="C11:G11"/>
    <mergeCell ref="C12:G12"/>
    <mergeCell ref="C13:G13"/>
    <mergeCell ref="C14:G14"/>
    <mergeCell ref="B15:G15"/>
    <mergeCell ref="B16:G16"/>
    <mergeCell ref="C17:G17"/>
    <mergeCell ref="C18:G18"/>
    <mergeCell ref="C19:G19"/>
    <mergeCell ref="C20:G20"/>
    <mergeCell ref="B21:G21"/>
    <mergeCell ref="B22:G22"/>
    <mergeCell ref="C25:G25"/>
    <mergeCell ref="C26:G26"/>
    <mergeCell ref="C27:G27"/>
    <mergeCell ref="C28:G28"/>
    <mergeCell ref="C29:G29"/>
    <mergeCell ref="C30:G30"/>
    <mergeCell ref="C31:G31"/>
    <mergeCell ref="C32:G32"/>
    <mergeCell ref="B35:G35"/>
    <mergeCell ref="C34:G34"/>
    <mergeCell ref="B33:G33"/>
    <mergeCell ref="C41:G41"/>
    <mergeCell ref="C42:G42"/>
    <mergeCell ref="B36:G36"/>
    <mergeCell ref="B37:G37"/>
    <mergeCell ref="B38:G38"/>
    <mergeCell ref="B39:G39"/>
    <mergeCell ref="C40:G40"/>
  </mergeCells>
  <printOptions horizontalCentered="1"/>
  <pageMargins left="0.51180555555555496" right="0.51180555555555496" top="0.62986111111111098" bottom="0.62986111111111098" header="0.51180555555555496" footer="0.31527777777777799"/>
  <pageSetup paperSize="9" firstPageNumber="0" orientation="portrait" horizontalDpi="300" verticalDpi="300" r:id="rId1"/>
  <headerFooter>
    <oddFooter>&amp;CPágina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1:AMJ560"/>
  <sheetViews>
    <sheetView showGridLines="0" zoomScale="90" zoomScaleNormal="90" workbookViewId="0">
      <selection activeCell="B3" sqref="B3:E3"/>
    </sheetView>
  </sheetViews>
  <sheetFormatPr defaultColWidth="9.140625" defaultRowHeight="15" outlineLevelRow="2"/>
  <cols>
    <col min="1" max="1" width="1.42578125" style="1" customWidth="1"/>
    <col min="2" max="2" width="51.42578125" style="2" customWidth="1"/>
    <col min="3" max="3" width="20.5703125" style="18" customWidth="1"/>
    <col min="4" max="4" width="17.42578125" style="18" customWidth="1"/>
    <col min="5" max="5" width="20" style="18" customWidth="1"/>
    <col min="6" max="6" width="77.28515625" style="2" customWidth="1"/>
    <col min="7" max="7" width="1.85546875" style="1" customWidth="1"/>
    <col min="8" max="8" width="12" style="1" customWidth="1"/>
    <col min="9" max="82" width="9.140625" style="1"/>
    <col min="83" max="1024" width="9.140625" style="2"/>
  </cols>
  <sheetData>
    <row r="1" spans="2:6" ht="7.5" customHeight="1"/>
    <row r="2" spans="2:6" ht="17.25" thickBot="1">
      <c r="B2" s="196" t="s">
        <v>43</v>
      </c>
      <c r="C2" s="196"/>
      <c r="D2" s="196"/>
      <c r="E2" s="196"/>
      <c r="F2" s="19"/>
    </row>
    <row r="3" spans="2:6" ht="15" customHeight="1" thickBot="1">
      <c r="B3" s="196" t="s">
        <v>214</v>
      </c>
      <c r="C3" s="196"/>
      <c r="D3" s="196"/>
      <c r="E3" s="196"/>
      <c r="F3" s="19"/>
    </row>
    <row r="4" spans="2:6" ht="15" customHeight="1" thickBot="1">
      <c r="B4" s="20"/>
    </row>
    <row r="5" spans="2:6" ht="15" customHeight="1">
      <c r="B5" s="171" t="s">
        <v>13</v>
      </c>
      <c r="C5" s="171"/>
      <c r="D5" s="171"/>
      <c r="E5" s="171"/>
      <c r="F5" s="20"/>
    </row>
    <row r="6" spans="2:6" ht="15" customHeight="1">
      <c r="B6" s="193" t="s">
        <v>44</v>
      </c>
      <c r="C6" s="193"/>
      <c r="D6" s="193"/>
      <c r="E6" s="21" t="str">
        <f>IF('RESUMO A'!C17="","",'RESUMO A'!C17)</f>
        <v/>
      </c>
      <c r="F6" s="22"/>
    </row>
    <row r="7" spans="2:6" ht="15" customHeight="1">
      <c r="B7" s="193" t="s">
        <v>45</v>
      </c>
      <c r="C7" s="193"/>
      <c r="D7" s="193"/>
      <c r="E7" s="6" t="s">
        <v>16</v>
      </c>
    </row>
    <row r="8" spans="2:6" ht="37.5" customHeight="1">
      <c r="B8" s="193" t="s">
        <v>46</v>
      </c>
      <c r="C8" s="193"/>
      <c r="D8" s="193"/>
      <c r="E8" s="138"/>
      <c r="F8" s="23" t="s">
        <v>47</v>
      </c>
    </row>
    <row r="9" spans="2:6" ht="15" customHeight="1">
      <c r="B9" s="193" t="s">
        <v>48</v>
      </c>
      <c r="C9" s="193"/>
      <c r="D9" s="193"/>
      <c r="E9" s="138"/>
      <c r="F9" s="24" t="s">
        <v>49</v>
      </c>
    </row>
    <row r="10" spans="2:6" ht="15" customHeight="1">
      <c r="B10" s="193" t="s">
        <v>50</v>
      </c>
      <c r="C10" s="193"/>
      <c r="D10" s="193"/>
      <c r="E10" s="138"/>
      <c r="F10" s="25" t="s">
        <v>51</v>
      </c>
    </row>
    <row r="11" spans="2:6" ht="15" customHeight="1">
      <c r="B11" s="194" t="s">
        <v>52</v>
      </c>
      <c r="C11" s="194"/>
      <c r="D11" s="194"/>
      <c r="E11" s="26">
        <v>24</v>
      </c>
      <c r="F11" s="20"/>
    </row>
    <row r="12" spans="2:6" ht="6.95" customHeight="1"/>
    <row r="13" spans="2:6" ht="15" customHeight="1">
      <c r="B13" s="171" t="s">
        <v>53</v>
      </c>
      <c r="C13" s="171"/>
      <c r="D13" s="171"/>
      <c r="E13" s="171"/>
      <c r="F13" s="20"/>
    </row>
    <row r="14" spans="2:6" ht="24.95" customHeight="1">
      <c r="B14" s="27" t="s">
        <v>54</v>
      </c>
      <c r="C14" s="195" t="s">
        <v>55</v>
      </c>
      <c r="D14" s="195"/>
      <c r="E14" s="10" t="s">
        <v>56</v>
      </c>
      <c r="F14" s="28"/>
    </row>
    <row r="15" spans="2:6" s="2" customFormat="1" ht="15" customHeight="1">
      <c r="B15" s="29" t="s">
        <v>57</v>
      </c>
      <c r="C15" s="192" t="s">
        <v>58</v>
      </c>
      <c r="D15" s="192"/>
      <c r="E15" s="26">
        <v>2</v>
      </c>
      <c r="F15" s="20"/>
    </row>
    <row r="16" spans="2:6" ht="6.95" customHeight="1"/>
    <row r="17" spans="1:82" ht="15" customHeight="1">
      <c r="B17" s="171" t="s">
        <v>59</v>
      </c>
      <c r="C17" s="171"/>
      <c r="D17" s="171"/>
      <c r="E17" s="171"/>
      <c r="F17" s="20"/>
    </row>
    <row r="18" spans="1:82" ht="15" customHeight="1">
      <c r="B18" s="151" t="s">
        <v>60</v>
      </c>
      <c r="C18" s="151"/>
      <c r="D18" s="151"/>
      <c r="E18" s="151"/>
      <c r="F18" s="20"/>
    </row>
    <row r="19" spans="1:82" ht="15" customHeight="1">
      <c r="B19" s="193" t="s">
        <v>61</v>
      </c>
      <c r="C19" s="193"/>
      <c r="D19" s="193"/>
      <c r="E19" s="6" t="s">
        <v>62</v>
      </c>
      <c r="F19" s="20"/>
    </row>
    <row r="20" spans="1:82" ht="15" customHeight="1">
      <c r="B20" s="193" t="s">
        <v>63</v>
      </c>
      <c r="C20" s="193"/>
      <c r="D20" s="193"/>
      <c r="E20" s="30">
        <v>6335.65</v>
      </c>
      <c r="F20" s="31"/>
    </row>
    <row r="21" spans="1:82" s="1" customFormat="1" ht="6.95" customHeight="1">
      <c r="B21" s="32"/>
      <c r="C21" s="33"/>
      <c r="D21" s="33"/>
      <c r="E21" s="33"/>
    </row>
    <row r="22" spans="1:82" ht="30.75" customHeight="1">
      <c r="B22" s="188" t="str">
        <f>B15</f>
        <v>Coordenador em Arquivo</v>
      </c>
      <c r="C22" s="189" t="s">
        <v>64</v>
      </c>
      <c r="D22" s="189"/>
      <c r="E22" s="190" t="s">
        <v>65</v>
      </c>
      <c r="F22" s="1"/>
      <c r="CA22" s="2"/>
      <c r="CB22" s="2"/>
      <c r="CC22" s="2"/>
      <c r="CD22" s="2"/>
    </row>
    <row r="23" spans="1:82" ht="30" customHeight="1">
      <c r="B23" s="188"/>
      <c r="C23" s="191" t="s">
        <v>66</v>
      </c>
      <c r="D23" s="191"/>
      <c r="E23" s="190"/>
      <c r="F23" s="1"/>
      <c r="CA23" s="2"/>
      <c r="CB23" s="2"/>
      <c r="CC23" s="2"/>
      <c r="CD23" s="2"/>
    </row>
    <row r="24" spans="1:82" ht="15.2" customHeight="1">
      <c r="B24" s="151" t="s">
        <v>67</v>
      </c>
      <c r="C24" s="151"/>
      <c r="D24" s="151"/>
      <c r="E24" s="151"/>
      <c r="F24" s="1"/>
      <c r="CC24" s="2"/>
      <c r="CD24" s="2"/>
    </row>
    <row r="25" spans="1:82" ht="15.2" customHeight="1" outlineLevel="1">
      <c r="B25" s="34" t="s">
        <v>68</v>
      </c>
      <c r="C25" s="177">
        <f>E20</f>
        <v>6335.65</v>
      </c>
      <c r="D25" s="177"/>
      <c r="E25" s="36" t="s">
        <v>69</v>
      </c>
      <c r="F25" s="1"/>
      <c r="CC25" s="2"/>
      <c r="CD25" s="2"/>
    </row>
    <row r="26" spans="1:82" ht="15.2" customHeight="1">
      <c r="A26" s="2"/>
      <c r="B26" s="37" t="s">
        <v>70</v>
      </c>
      <c r="C26" s="186">
        <f>C25</f>
        <v>6335.65</v>
      </c>
      <c r="D26" s="186"/>
      <c r="E26" s="39" t="s">
        <v>71</v>
      </c>
      <c r="F26" s="1"/>
      <c r="CC26" s="2"/>
      <c r="CD26" s="2"/>
    </row>
    <row r="27" spans="1:82" s="1" customFormat="1" ht="6.95" customHeight="1">
      <c r="B27" s="40"/>
      <c r="C27" s="41"/>
      <c r="D27" s="41"/>
      <c r="E27" s="42"/>
      <c r="CC27" s="2"/>
      <c r="CD27" s="2"/>
    </row>
    <row r="28" spans="1:82" s="1" customFormat="1" ht="15.2" customHeight="1">
      <c r="B28" s="171" t="s">
        <v>72</v>
      </c>
      <c r="C28" s="171"/>
      <c r="D28" s="171"/>
      <c r="E28" s="171"/>
      <c r="CC28" s="2"/>
      <c r="CD28" s="2"/>
    </row>
    <row r="29" spans="1:82" s="1" customFormat="1" ht="27.75" customHeight="1" outlineLevel="1">
      <c r="B29" s="187" t="s">
        <v>73</v>
      </c>
      <c r="C29" s="187"/>
      <c r="D29" s="187"/>
      <c r="E29" s="187"/>
      <c r="CC29" s="2"/>
      <c r="CD29" s="2"/>
    </row>
    <row r="30" spans="1:82" s="1" customFormat="1" ht="15.2" customHeight="1" outlineLevel="1">
      <c r="B30" s="5" t="s">
        <v>74</v>
      </c>
      <c r="C30" s="43">
        <v>0.2</v>
      </c>
      <c r="D30" s="44">
        <f t="shared" ref="D30:D37" si="0">ROUND(C30*C$26,2)</f>
        <v>1267.1300000000001</v>
      </c>
      <c r="E30" s="165" t="s">
        <v>69</v>
      </c>
      <c r="CC30" s="2"/>
      <c r="CD30" s="2"/>
    </row>
    <row r="31" spans="1:82" s="1" customFormat="1" ht="15.2" customHeight="1" outlineLevel="1">
      <c r="B31" s="5" t="s">
        <v>75</v>
      </c>
      <c r="C31" s="43">
        <v>2.5000000000000001E-2</v>
      </c>
      <c r="D31" s="44">
        <f t="shared" si="0"/>
        <v>158.38999999999999</v>
      </c>
      <c r="E31" s="165"/>
      <c r="CC31" s="2"/>
      <c r="CD31" s="2"/>
    </row>
    <row r="32" spans="1:82" s="1" customFormat="1" ht="15.2" customHeight="1" outlineLevel="1">
      <c r="B32" s="34" t="s">
        <v>76</v>
      </c>
      <c r="C32" s="139"/>
      <c r="D32" s="35">
        <f t="shared" si="0"/>
        <v>0</v>
      </c>
      <c r="E32" s="36" t="s">
        <v>77</v>
      </c>
      <c r="F32" s="24" t="s">
        <v>78</v>
      </c>
      <c r="CC32" s="2"/>
      <c r="CD32" s="2"/>
    </row>
    <row r="33" spans="2:82" s="1" customFormat="1" ht="15.2" customHeight="1" outlineLevel="1">
      <c r="B33" s="5" t="s">
        <v>79</v>
      </c>
      <c r="C33" s="43">
        <v>1.4999999999999999E-2</v>
      </c>
      <c r="D33" s="44">
        <f t="shared" si="0"/>
        <v>95.03</v>
      </c>
      <c r="E33" s="165" t="s">
        <v>69</v>
      </c>
      <c r="CC33" s="2"/>
      <c r="CD33" s="2"/>
    </row>
    <row r="34" spans="2:82" s="1" customFormat="1" ht="15.2" customHeight="1" outlineLevel="1">
      <c r="B34" s="5" t="s">
        <v>80</v>
      </c>
      <c r="C34" s="43">
        <v>0.01</v>
      </c>
      <c r="D34" s="44">
        <f t="shared" si="0"/>
        <v>63.36</v>
      </c>
      <c r="E34" s="165"/>
      <c r="CC34" s="2"/>
      <c r="CD34" s="2"/>
    </row>
    <row r="35" spans="2:82" s="1" customFormat="1" ht="15.2" customHeight="1" outlineLevel="1">
      <c r="B35" s="5" t="s">
        <v>81</v>
      </c>
      <c r="C35" s="43">
        <v>6.0000000000000001E-3</v>
      </c>
      <c r="D35" s="44">
        <f t="shared" si="0"/>
        <v>38.01</v>
      </c>
      <c r="E35" s="165"/>
      <c r="CC35" s="2"/>
      <c r="CD35" s="2"/>
    </row>
    <row r="36" spans="2:82" s="1" customFormat="1" ht="15.2" customHeight="1" outlineLevel="1">
      <c r="B36" s="5" t="s">
        <v>82</v>
      </c>
      <c r="C36" s="43">
        <v>2E-3</v>
      </c>
      <c r="D36" s="44">
        <f t="shared" si="0"/>
        <v>12.67</v>
      </c>
      <c r="E36" s="165"/>
      <c r="CC36" s="2"/>
      <c r="CD36" s="2"/>
    </row>
    <row r="37" spans="2:82" s="1" customFormat="1" ht="15.2" customHeight="1" outlineLevel="1">
      <c r="B37" s="5" t="s">
        <v>83</v>
      </c>
      <c r="C37" s="43">
        <v>0.08</v>
      </c>
      <c r="D37" s="44">
        <f t="shared" si="0"/>
        <v>506.85</v>
      </c>
      <c r="E37" s="165"/>
      <c r="CC37" s="2"/>
      <c r="CD37" s="2"/>
    </row>
    <row r="38" spans="2:82" s="1" customFormat="1" ht="15.2" customHeight="1" outlineLevel="1">
      <c r="B38" s="27" t="s">
        <v>84</v>
      </c>
      <c r="C38" s="45">
        <f>SUM(C30:C37)</f>
        <v>0.33800000000000002</v>
      </c>
      <c r="D38" s="46">
        <f>SUM(D30:D37)</f>
        <v>2141.44</v>
      </c>
      <c r="E38" s="36" t="s">
        <v>71</v>
      </c>
      <c r="CC38" s="2"/>
      <c r="CD38" s="2"/>
    </row>
    <row r="39" spans="2:82" s="1" customFormat="1" ht="3.6" customHeight="1" outlineLevel="1">
      <c r="B39" s="185"/>
      <c r="C39" s="185"/>
      <c r="D39" s="185"/>
      <c r="E39" s="42"/>
      <c r="CC39" s="2"/>
      <c r="CD39" s="2"/>
    </row>
    <row r="40" spans="2:82" s="1" customFormat="1" ht="15.2" customHeight="1" outlineLevel="1">
      <c r="B40" s="151" t="s">
        <v>85</v>
      </c>
      <c r="C40" s="151"/>
      <c r="D40" s="151"/>
      <c r="E40" s="151"/>
      <c r="CC40" s="2"/>
      <c r="CD40" s="2"/>
    </row>
    <row r="41" spans="2:82" s="1" customFormat="1" ht="15.2" customHeight="1" outlineLevel="2">
      <c r="B41" s="5" t="s">
        <v>86</v>
      </c>
      <c r="C41" s="43">
        <f>1/12</f>
        <v>8.3333333333333329E-2</v>
      </c>
      <c r="D41" s="44">
        <f>ROUND(C41*(C$26),2)</f>
        <v>527.97</v>
      </c>
      <c r="E41" s="165" t="s">
        <v>69</v>
      </c>
      <c r="CC41" s="2"/>
      <c r="CD41" s="2"/>
    </row>
    <row r="42" spans="2:82" s="1" customFormat="1" ht="15.2" customHeight="1" outlineLevel="2">
      <c r="B42" s="5" t="s">
        <v>87</v>
      </c>
      <c r="C42" s="43">
        <f>1/3/12</f>
        <v>2.7777777777777776E-2</v>
      </c>
      <c r="D42" s="44">
        <f>ROUND(C42*(C$26),2)</f>
        <v>175.99</v>
      </c>
      <c r="E42" s="165"/>
      <c r="CC42" s="2"/>
      <c r="CD42" s="2"/>
    </row>
    <row r="43" spans="2:82" s="1" customFormat="1" ht="15.2" customHeight="1" outlineLevel="2">
      <c r="B43" s="27" t="s">
        <v>88</v>
      </c>
      <c r="C43" s="45">
        <f>SUM(C41:C42)</f>
        <v>0.1111111111111111</v>
      </c>
      <c r="D43" s="46">
        <f>SUM(D41:D42)</f>
        <v>703.96</v>
      </c>
      <c r="E43" s="36" t="s">
        <v>71</v>
      </c>
      <c r="CC43" s="2"/>
      <c r="CD43" s="2"/>
    </row>
    <row r="44" spans="2:82" s="1" customFormat="1" ht="15.2" customHeight="1" outlineLevel="2">
      <c r="B44" s="5" t="s">
        <v>89</v>
      </c>
      <c r="C44" s="43">
        <f>C43*C38</f>
        <v>3.7555555555555557E-2</v>
      </c>
      <c r="D44" s="44">
        <f>ROUND(C26*C44,2)</f>
        <v>237.94</v>
      </c>
      <c r="E44" s="47" t="s">
        <v>69</v>
      </c>
      <c r="CC44" s="2"/>
      <c r="CD44" s="2"/>
    </row>
    <row r="45" spans="2:82" s="1" customFormat="1" ht="15.2" customHeight="1" outlineLevel="1">
      <c r="B45" s="27" t="s">
        <v>90</v>
      </c>
      <c r="C45" s="45">
        <f>SUM(C44+C43)</f>
        <v>0.14866666666666667</v>
      </c>
      <c r="D45" s="46">
        <f>SUM(D43:D44)</f>
        <v>941.90000000000009</v>
      </c>
      <c r="E45" s="36" t="s">
        <v>71</v>
      </c>
      <c r="CC45" s="2"/>
      <c r="CD45" s="2"/>
    </row>
    <row r="46" spans="2:82" s="1" customFormat="1" ht="3.6" customHeight="1" outlineLevel="1">
      <c r="B46" s="40"/>
      <c r="C46" s="41"/>
      <c r="D46" s="41"/>
      <c r="E46" s="42"/>
      <c r="CC46" s="2"/>
      <c r="CD46" s="2"/>
    </row>
    <row r="47" spans="2:82" s="1" customFormat="1" ht="15.2" customHeight="1" outlineLevel="1">
      <c r="B47" s="151" t="s">
        <v>91</v>
      </c>
      <c r="C47" s="151"/>
      <c r="D47" s="151"/>
      <c r="E47" s="151"/>
      <c r="CC47" s="2"/>
      <c r="CD47" s="2"/>
    </row>
    <row r="48" spans="2:82" ht="15.2" customHeight="1" outlineLevel="2">
      <c r="B48" s="34" t="s">
        <v>92</v>
      </c>
      <c r="C48" s="177">
        <f>'Vale Alimentação e Transporte'!F3</f>
        <v>0</v>
      </c>
      <c r="D48" s="177"/>
      <c r="E48" s="165" t="s">
        <v>77</v>
      </c>
      <c r="F48" s="24" t="s">
        <v>93</v>
      </c>
      <c r="CC48" s="2"/>
      <c r="CD48" s="2"/>
    </row>
    <row r="49" spans="2:82" ht="15.2" customHeight="1" outlineLevel="2">
      <c r="B49" s="48" t="s">
        <v>94</v>
      </c>
      <c r="C49" s="49">
        <f>'Vale Alimentação e Transporte'!G3</f>
        <v>0</v>
      </c>
      <c r="D49" s="35">
        <f>'Vale Alimentação e Transporte'!H3</f>
        <v>0</v>
      </c>
      <c r="E49" s="165"/>
      <c r="F49" s="24" t="s">
        <v>95</v>
      </c>
      <c r="CC49" s="2"/>
      <c r="CD49" s="2"/>
    </row>
    <row r="50" spans="2:82" ht="15.2" customHeight="1" outlineLevel="2">
      <c r="B50" s="34" t="s">
        <v>96</v>
      </c>
      <c r="C50" s="182">
        <f>'Vale Alimentação e Transporte'!D10</f>
        <v>0</v>
      </c>
      <c r="D50" s="182"/>
      <c r="E50" s="165"/>
      <c r="F50" s="24" t="s">
        <v>93</v>
      </c>
      <c r="CC50" s="2"/>
      <c r="CD50" s="2"/>
    </row>
    <row r="51" spans="2:82" ht="15.2" customHeight="1" outlineLevel="2">
      <c r="B51" s="48" t="s">
        <v>97</v>
      </c>
      <c r="C51" s="51">
        <f>'Vale Alimentação e Transporte'!E10</f>
        <v>0</v>
      </c>
      <c r="D51" s="50">
        <f>'Vale Alimentação e Transporte'!F10</f>
        <v>0</v>
      </c>
      <c r="E51" s="165"/>
      <c r="F51" s="24" t="s">
        <v>95</v>
      </c>
      <c r="CC51" s="2"/>
      <c r="CD51" s="2"/>
    </row>
    <row r="52" spans="2:82" ht="15.2" customHeight="1" outlineLevel="2">
      <c r="B52" s="140" t="s">
        <v>98</v>
      </c>
      <c r="C52" s="183"/>
      <c r="D52" s="183"/>
      <c r="E52" s="165"/>
      <c r="F52" s="24" t="s">
        <v>99</v>
      </c>
      <c r="CC52" s="2"/>
      <c r="CD52" s="2"/>
    </row>
    <row r="53" spans="2:82" ht="15.2" customHeight="1" outlineLevel="2">
      <c r="B53" s="52" t="s">
        <v>100</v>
      </c>
      <c r="C53" s="184"/>
      <c r="D53" s="184"/>
      <c r="E53" s="165"/>
      <c r="F53" s="24" t="s">
        <v>101</v>
      </c>
      <c r="CC53" s="2"/>
      <c r="CD53" s="2"/>
    </row>
    <row r="54" spans="2:82" ht="15.2" customHeight="1" outlineLevel="2">
      <c r="B54" s="140" t="s">
        <v>102</v>
      </c>
      <c r="C54" s="183"/>
      <c r="D54" s="183"/>
      <c r="E54" s="165"/>
      <c r="F54" s="24" t="s">
        <v>99</v>
      </c>
      <c r="CC54" s="2"/>
      <c r="CD54" s="2"/>
    </row>
    <row r="55" spans="2:82" ht="15.2" customHeight="1" outlineLevel="2">
      <c r="B55" s="53" t="s">
        <v>103</v>
      </c>
      <c r="C55" s="184"/>
      <c r="D55" s="184"/>
      <c r="E55" s="165"/>
      <c r="F55" s="24" t="s">
        <v>101</v>
      </c>
      <c r="CC55" s="2"/>
      <c r="CD55" s="2"/>
    </row>
    <row r="56" spans="2:82" ht="15.2" customHeight="1" outlineLevel="2">
      <c r="B56" s="140" t="s">
        <v>104</v>
      </c>
      <c r="C56" s="183"/>
      <c r="D56" s="183"/>
      <c r="E56" s="165"/>
      <c r="F56" s="24" t="s">
        <v>99</v>
      </c>
      <c r="CC56" s="2"/>
      <c r="CD56" s="2"/>
    </row>
    <row r="57" spans="2:82" ht="15.2" customHeight="1" outlineLevel="2">
      <c r="B57" s="53" t="s">
        <v>105</v>
      </c>
      <c r="C57" s="184"/>
      <c r="D57" s="184"/>
      <c r="E57" s="165"/>
      <c r="F57" s="24" t="s">
        <v>101</v>
      </c>
      <c r="CC57" s="2"/>
      <c r="CD57" s="2"/>
    </row>
    <row r="58" spans="2:82" ht="15.2" customHeight="1" outlineLevel="2">
      <c r="B58" s="140" t="s">
        <v>106</v>
      </c>
      <c r="C58" s="183"/>
      <c r="D58" s="183"/>
      <c r="E58" s="165"/>
      <c r="F58" s="24" t="s">
        <v>99</v>
      </c>
      <c r="CC58" s="2"/>
      <c r="CD58" s="2"/>
    </row>
    <row r="59" spans="2:82" ht="15.2" customHeight="1" outlineLevel="2">
      <c r="B59" s="53" t="s">
        <v>107</v>
      </c>
      <c r="C59" s="184"/>
      <c r="D59" s="184"/>
      <c r="E59" s="165"/>
      <c r="F59" s="24" t="s">
        <v>101</v>
      </c>
      <c r="CC59" s="2"/>
      <c r="CD59" s="2"/>
    </row>
    <row r="60" spans="2:82" ht="15.2" customHeight="1" outlineLevel="2">
      <c r="B60" s="140" t="s">
        <v>108</v>
      </c>
      <c r="C60" s="183"/>
      <c r="D60" s="183"/>
      <c r="E60" s="165"/>
      <c r="F60" s="24" t="s">
        <v>99</v>
      </c>
      <c r="CC60" s="2"/>
      <c r="CD60" s="2"/>
    </row>
    <row r="61" spans="2:82" ht="15.2" customHeight="1" outlineLevel="2">
      <c r="B61" s="53" t="s">
        <v>109</v>
      </c>
      <c r="C61" s="184"/>
      <c r="D61" s="184"/>
      <c r="E61" s="165"/>
      <c r="F61" s="24" t="s">
        <v>101</v>
      </c>
      <c r="CC61" s="2"/>
      <c r="CD61" s="2"/>
    </row>
    <row r="62" spans="2:82" s="1" customFormat="1" ht="15.2" customHeight="1" outlineLevel="1">
      <c r="B62" s="166" t="s">
        <v>110</v>
      </c>
      <c r="C62" s="166"/>
      <c r="D62" s="46">
        <f>(C48+D49+C50+D51+C52+C53+C54+C55+C56+C57+C58+C59+C60+C61)</f>
        <v>0</v>
      </c>
      <c r="E62" s="39" t="s">
        <v>71</v>
      </c>
      <c r="CC62" s="2"/>
      <c r="CD62" s="2"/>
    </row>
    <row r="63" spans="2:82" s="1" customFormat="1" ht="3.6" customHeight="1" outlineLevel="1">
      <c r="B63" s="40"/>
      <c r="C63" s="41"/>
      <c r="D63" s="41"/>
      <c r="E63" s="54"/>
      <c r="CC63" s="2"/>
      <c r="CD63" s="2"/>
    </row>
    <row r="64" spans="2:82" s="1" customFormat="1" ht="15" customHeight="1">
      <c r="B64" s="178" t="s">
        <v>111</v>
      </c>
      <c r="C64" s="178"/>
      <c r="D64" s="38">
        <f>SUM(D38+D45+D62)</f>
        <v>3083.34</v>
      </c>
      <c r="E64" s="39" t="s">
        <v>71</v>
      </c>
      <c r="CC64" s="2"/>
      <c r="CD64" s="2"/>
    </row>
    <row r="65" spans="2:82" s="1" customFormat="1" ht="6.95" customHeight="1">
      <c r="B65" s="40"/>
      <c r="C65" s="41"/>
      <c r="D65" s="41"/>
      <c r="E65" s="42"/>
      <c r="CC65" s="2"/>
      <c r="CD65" s="2"/>
    </row>
    <row r="66" spans="2:82" s="1" customFormat="1" ht="15.2" customHeight="1">
      <c r="B66" s="171" t="s">
        <v>112</v>
      </c>
      <c r="C66" s="171"/>
      <c r="D66" s="171"/>
      <c r="E66" s="171"/>
      <c r="CC66" s="2"/>
      <c r="CD66" s="2"/>
    </row>
    <row r="67" spans="2:82" s="1" customFormat="1" ht="26.25" customHeight="1" outlineLevel="1">
      <c r="B67" s="15" t="s">
        <v>113</v>
      </c>
      <c r="C67" s="55">
        <f>1/30*7/12</f>
        <v>1.9444444444444445E-2</v>
      </c>
      <c r="D67" s="35">
        <f>ROUND(C$26*C67,2)</f>
        <v>123.19</v>
      </c>
      <c r="E67" s="165" t="s">
        <v>69</v>
      </c>
      <c r="CC67" s="2"/>
      <c r="CD67" s="2"/>
    </row>
    <row r="68" spans="2:82" s="1" customFormat="1" ht="26.25" customHeight="1" outlineLevel="1">
      <c r="B68" s="7" t="s">
        <v>114</v>
      </c>
      <c r="C68" s="56">
        <f>C38*C67</f>
        <v>6.5722222222222224E-3</v>
      </c>
      <c r="D68" s="35">
        <f>ROUND(C$26*C68,2)</f>
        <v>41.64</v>
      </c>
      <c r="E68" s="165"/>
      <c r="CC68" s="2"/>
      <c r="CD68" s="2"/>
    </row>
    <row r="69" spans="2:82" s="1" customFormat="1" ht="17.25" customHeight="1" outlineLevel="1">
      <c r="B69" s="15" t="s">
        <v>115</v>
      </c>
      <c r="C69" s="55">
        <f>1*0.08*0.4</f>
        <v>3.2000000000000001E-2</v>
      </c>
      <c r="D69" s="35">
        <f>ROUND((C$26+D43)*C69,2)</f>
        <v>225.27</v>
      </c>
      <c r="E69" s="165"/>
      <c r="CC69" s="2"/>
      <c r="CD69" s="2"/>
    </row>
    <row r="70" spans="2:82" s="1" customFormat="1" ht="27.75" customHeight="1" outlineLevel="1">
      <c r="B70" s="15" t="s">
        <v>116</v>
      </c>
      <c r="C70" s="57">
        <f>(1/12)*6.67%</f>
        <v>5.5583333333333327E-3</v>
      </c>
      <c r="D70" s="58">
        <f>ROUND((C26)*C70,2)</f>
        <v>35.22</v>
      </c>
      <c r="E70" s="165"/>
      <c r="CC70" s="2"/>
      <c r="CD70" s="2"/>
    </row>
    <row r="71" spans="2:82" s="1" customFormat="1" ht="15" customHeight="1" outlineLevel="1">
      <c r="B71" s="15" t="s">
        <v>117</v>
      </c>
      <c r="C71" s="56">
        <f>C70*8%</f>
        <v>4.4466666666666662E-4</v>
      </c>
      <c r="D71" s="58">
        <f>ROUND(C26*C71,2)</f>
        <v>2.82</v>
      </c>
      <c r="E71" s="165"/>
      <c r="CC71" s="2"/>
      <c r="CD71" s="2"/>
    </row>
    <row r="72" spans="2:82" s="1" customFormat="1" ht="15.2" customHeight="1" outlineLevel="1">
      <c r="B72" s="15" t="s">
        <v>118</v>
      </c>
      <c r="C72" s="56">
        <f>(1*0.08*0.4)*6.67%</f>
        <v>2.1343999999999998E-3</v>
      </c>
      <c r="D72" s="58">
        <f>ROUND((C$26+D43)*C72,2)</f>
        <v>15.03</v>
      </c>
      <c r="E72" s="165"/>
      <c r="CC72" s="2"/>
      <c r="CD72" s="2"/>
    </row>
    <row r="73" spans="2:82" s="1" customFormat="1" ht="15.2" customHeight="1">
      <c r="B73" s="37" t="s">
        <v>119</v>
      </c>
      <c r="C73" s="59">
        <f>SUM(C67:C72)</f>
        <v>6.6154066666666664E-2</v>
      </c>
      <c r="D73" s="38">
        <f>SUM(D67:D72)</f>
        <v>443.17</v>
      </c>
      <c r="E73" s="39" t="s">
        <v>71</v>
      </c>
      <c r="CC73" s="2"/>
      <c r="CD73" s="2"/>
    </row>
    <row r="74" spans="2:82" s="1" customFormat="1" ht="6.95" customHeight="1">
      <c r="B74" s="60"/>
      <c r="C74" s="61"/>
      <c r="D74" s="181"/>
      <c r="E74" s="181"/>
      <c r="CC74" s="2"/>
      <c r="CD74" s="2"/>
    </row>
    <row r="75" spans="2:82" s="1" customFormat="1" ht="15.2" customHeight="1">
      <c r="B75" s="171" t="s">
        <v>120</v>
      </c>
      <c r="C75" s="171"/>
      <c r="D75" s="171"/>
      <c r="E75" s="171"/>
      <c r="CC75" s="2"/>
      <c r="CD75" s="2"/>
    </row>
    <row r="76" spans="2:82" s="1" customFormat="1" ht="15.2" customHeight="1">
      <c r="B76" s="34" t="s">
        <v>121</v>
      </c>
      <c r="C76" s="177">
        <f>'Uniformes (guarda-pó-jalecos)'!E4</f>
        <v>0</v>
      </c>
      <c r="D76" s="177"/>
      <c r="E76" s="36" t="s">
        <v>77</v>
      </c>
      <c r="F76" s="24" t="s">
        <v>122</v>
      </c>
      <c r="CC76" s="2"/>
      <c r="CD76" s="2"/>
    </row>
    <row r="77" spans="2:82" s="1" customFormat="1" ht="15.2" customHeight="1">
      <c r="B77" s="178" t="s">
        <v>123</v>
      </c>
      <c r="C77" s="178"/>
      <c r="D77" s="38">
        <f>C76</f>
        <v>0</v>
      </c>
      <c r="E77" s="39" t="s">
        <v>71</v>
      </c>
      <c r="CC77" s="2"/>
      <c r="CD77" s="2"/>
    </row>
    <row r="78" spans="2:82" s="1" customFormat="1" ht="6.95" customHeight="1">
      <c r="B78" s="60"/>
      <c r="C78" s="32"/>
      <c r="D78" s="32"/>
      <c r="E78" s="54"/>
      <c r="CC78" s="2"/>
      <c r="CD78" s="2"/>
    </row>
    <row r="79" spans="2:82" ht="13.5" customHeight="1">
      <c r="B79" s="179" t="s">
        <v>124</v>
      </c>
      <c r="C79" s="179"/>
      <c r="D79" s="62">
        <f>C26+D64+D73+D77</f>
        <v>9862.16</v>
      </c>
      <c r="E79" s="63" t="s">
        <v>71</v>
      </c>
      <c r="F79" s="1"/>
      <c r="CC79" s="2"/>
      <c r="CD79" s="2"/>
    </row>
    <row r="80" spans="2:82" s="1" customFormat="1" ht="6.95" customHeight="1">
      <c r="B80" s="40"/>
      <c r="C80" s="41"/>
      <c r="D80" s="180"/>
      <c r="E80" s="180"/>
      <c r="CC80" s="2"/>
      <c r="CD80" s="2"/>
    </row>
    <row r="81" spans="1:82" s="1" customFormat="1" ht="15.2" customHeight="1">
      <c r="B81" s="171" t="s">
        <v>125</v>
      </c>
      <c r="C81" s="171"/>
      <c r="D81" s="171"/>
      <c r="E81" s="171"/>
      <c r="CC81" s="2"/>
      <c r="CD81" s="2"/>
    </row>
    <row r="82" spans="1:82" s="1" customFormat="1" ht="15.2" customHeight="1">
      <c r="B82" s="151" t="s">
        <v>126</v>
      </c>
      <c r="C82" s="151"/>
      <c r="D82" s="151"/>
      <c r="E82" s="151"/>
      <c r="CC82" s="2"/>
      <c r="CD82" s="2"/>
    </row>
    <row r="83" spans="1:82" ht="15.2" customHeight="1" outlineLevel="1">
      <c r="B83" s="34" t="s">
        <v>127</v>
      </c>
      <c r="C83" s="141"/>
      <c r="D83" s="44">
        <f>ROUND(D$79*C83,2)</f>
        <v>0</v>
      </c>
      <c r="E83" s="165" t="s">
        <v>77</v>
      </c>
      <c r="F83" s="24" t="s">
        <v>128</v>
      </c>
      <c r="CC83" s="2"/>
      <c r="CD83" s="2"/>
    </row>
    <row r="84" spans="1:82" ht="15.2" customHeight="1" outlineLevel="1">
      <c r="B84" s="34" t="s">
        <v>129</v>
      </c>
      <c r="C84" s="141"/>
      <c r="D84" s="44">
        <f>ROUND((D$79+D83)*C84,2)</f>
        <v>0</v>
      </c>
      <c r="E84" s="165"/>
      <c r="F84" s="24" t="s">
        <v>130</v>
      </c>
      <c r="CC84" s="2"/>
      <c r="CD84" s="2"/>
    </row>
    <row r="85" spans="1:82" ht="15.2" customHeight="1">
      <c r="B85" s="27" t="s">
        <v>131</v>
      </c>
      <c r="C85" s="64">
        <f>SUM(C83:C84)</f>
        <v>0</v>
      </c>
      <c r="D85" s="46">
        <f>SUM(D83:D84)</f>
        <v>0</v>
      </c>
      <c r="E85" s="36" t="s">
        <v>71</v>
      </c>
      <c r="F85" s="1"/>
      <c r="CC85" s="2"/>
      <c r="CD85" s="2"/>
    </row>
    <row r="86" spans="1:82" ht="3.6" customHeight="1">
      <c r="B86" s="175"/>
      <c r="C86" s="175"/>
      <c r="D86" s="175"/>
      <c r="E86" s="54"/>
      <c r="F86" s="1"/>
      <c r="CC86" s="2"/>
      <c r="CD86" s="2"/>
    </row>
    <row r="87" spans="1:82" ht="25.5" customHeight="1">
      <c r="B87" s="176" t="s">
        <v>132</v>
      </c>
      <c r="C87" s="176"/>
      <c r="D87" s="65">
        <f>D79+D85</f>
        <v>9862.16</v>
      </c>
      <c r="E87" s="63" t="s">
        <v>71</v>
      </c>
      <c r="F87" s="1"/>
      <c r="CC87" s="2"/>
      <c r="CD87" s="2"/>
    </row>
    <row r="88" spans="1:82" ht="3.2" customHeight="1">
      <c r="B88" s="66"/>
      <c r="C88" s="67"/>
      <c r="D88" s="68"/>
      <c r="E88" s="69"/>
      <c r="F88" s="1"/>
      <c r="CC88" s="2"/>
      <c r="CD88" s="2"/>
    </row>
    <row r="89" spans="1:82" ht="15.2" customHeight="1">
      <c r="B89" s="151" t="s">
        <v>133</v>
      </c>
      <c r="C89" s="151"/>
      <c r="D89" s="151"/>
      <c r="E89" s="151"/>
      <c r="F89" s="1"/>
      <c r="CC89" s="2"/>
      <c r="CD89" s="2"/>
    </row>
    <row r="90" spans="1:82" ht="15.2" customHeight="1" outlineLevel="1">
      <c r="B90" s="5" t="s">
        <v>134</v>
      </c>
      <c r="C90" s="141"/>
      <c r="D90" s="44">
        <f>ROUND(D$94*C90,2)</f>
        <v>0</v>
      </c>
      <c r="E90" s="165" t="s">
        <v>77</v>
      </c>
      <c r="F90" s="24" t="s">
        <v>135</v>
      </c>
      <c r="CC90" s="2"/>
      <c r="CD90" s="2"/>
    </row>
    <row r="91" spans="1:82" ht="15.2" customHeight="1" outlineLevel="1">
      <c r="B91" s="5" t="s">
        <v>136</v>
      </c>
      <c r="C91" s="141"/>
      <c r="D91" s="44">
        <f>ROUND(D$94*C91,2)</f>
        <v>0</v>
      </c>
      <c r="E91" s="165"/>
      <c r="F91" s="24" t="s">
        <v>135</v>
      </c>
      <c r="CC91" s="2"/>
      <c r="CD91" s="2"/>
    </row>
    <row r="92" spans="1:82" ht="15.2" customHeight="1" outlineLevel="1">
      <c r="B92" s="5" t="s">
        <v>137</v>
      </c>
      <c r="C92" s="141"/>
      <c r="D92" s="44">
        <f>ROUND(D$94*C92,2)</f>
        <v>0</v>
      </c>
      <c r="E92" s="165"/>
      <c r="F92" s="24" t="s">
        <v>135</v>
      </c>
      <c r="CC92" s="2"/>
      <c r="CD92" s="2"/>
    </row>
    <row r="93" spans="1:82" s="20" customFormat="1" ht="15.2" customHeight="1">
      <c r="A93" s="70"/>
      <c r="B93" s="27" t="s">
        <v>138</v>
      </c>
      <c r="C93" s="64">
        <f>SUM(C90:C92)</f>
        <v>0</v>
      </c>
      <c r="D93" s="46">
        <f>SUM(D90:D92)</f>
        <v>0</v>
      </c>
      <c r="E93" s="36" t="s">
        <v>71</v>
      </c>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row>
    <row r="94" spans="1:82" s="76" customFormat="1" ht="12.75" hidden="1" customHeight="1">
      <c r="A94" s="71"/>
      <c r="B94" s="72"/>
      <c r="C94" s="73">
        <f>1-C93</f>
        <v>1</v>
      </c>
      <c r="D94" s="74">
        <f>ROUND(D87/C94,2)</f>
        <v>9862.16</v>
      </c>
      <c r="E94" s="75"/>
      <c r="F94" s="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row>
    <row r="95" spans="1:82" s="1" customFormat="1" ht="15.2" customHeight="1" thickBot="1">
      <c r="B95" s="37" t="s">
        <v>139</v>
      </c>
      <c r="C95" s="77">
        <f>C85+C93</f>
        <v>0</v>
      </c>
      <c r="D95" s="38">
        <f>D85+D93</f>
        <v>0</v>
      </c>
      <c r="E95" s="39" t="s">
        <v>71</v>
      </c>
      <c r="CC95" s="2"/>
      <c r="CD95" s="2"/>
    </row>
    <row r="96" spans="1:82" s="1" customFormat="1" ht="6.95" customHeight="1" thickBot="1">
      <c r="B96" s="40"/>
      <c r="C96" s="41"/>
      <c r="D96" s="170"/>
      <c r="E96" s="170"/>
      <c r="CC96" s="2"/>
      <c r="CD96" s="2"/>
    </row>
    <row r="97" spans="2:82" s="1" customFormat="1" ht="15.2" customHeight="1">
      <c r="B97" s="171" t="s">
        <v>140</v>
      </c>
      <c r="C97" s="171"/>
      <c r="D97" s="171"/>
      <c r="E97" s="171"/>
      <c r="CC97" s="2"/>
      <c r="CD97" s="2"/>
    </row>
    <row r="98" spans="2:82" s="1" customFormat="1" ht="12.75" customHeight="1">
      <c r="B98" s="172" t="s">
        <v>141</v>
      </c>
      <c r="C98" s="172"/>
      <c r="D98" s="78">
        <f>D79+D95</f>
        <v>9862.16</v>
      </c>
      <c r="E98" s="167" t="s">
        <v>71</v>
      </c>
      <c r="CC98" s="2"/>
      <c r="CD98" s="2"/>
    </row>
    <row r="99" spans="2:82" s="1" customFormat="1" ht="15" customHeight="1">
      <c r="B99" s="168" t="s">
        <v>142</v>
      </c>
      <c r="C99" s="168"/>
      <c r="D99" s="79">
        <f>E15</f>
        <v>2</v>
      </c>
      <c r="E99" s="167"/>
    </row>
    <row r="100" spans="2:82" s="1" customFormat="1" ht="15" customHeight="1">
      <c r="B100" s="173" t="s">
        <v>143</v>
      </c>
      <c r="C100" s="173"/>
      <c r="D100" s="80">
        <f>D98*D99</f>
        <v>19724.32</v>
      </c>
      <c r="E100" s="167"/>
    </row>
    <row r="101" spans="2:82" s="1" customFormat="1" ht="15" customHeight="1">
      <c r="B101" s="173" t="s">
        <v>144</v>
      </c>
      <c r="C101" s="173"/>
      <c r="D101" s="80">
        <f>D100*12</f>
        <v>236691.84</v>
      </c>
      <c r="E101" s="167"/>
    </row>
    <row r="102" spans="2:82" s="1" customFormat="1" ht="15" customHeight="1">
      <c r="B102" s="174" t="s">
        <v>145</v>
      </c>
      <c r="C102" s="174"/>
      <c r="D102" s="81">
        <f>D100*24</f>
        <v>473383.67999999999</v>
      </c>
      <c r="E102" s="167"/>
    </row>
    <row r="103" spans="2:82" s="1" customFormat="1" ht="6.75" customHeight="1">
      <c r="C103" s="33"/>
      <c r="D103" s="82"/>
    </row>
    <row r="104" spans="2:82" s="1" customFormat="1" ht="15.2" customHeight="1">
      <c r="B104" s="164" t="s">
        <v>146</v>
      </c>
      <c r="C104" s="164"/>
      <c r="D104" s="164"/>
      <c r="E104" s="164"/>
      <c r="CA104" s="2"/>
      <c r="CB104" s="2"/>
    </row>
    <row r="105" spans="2:82" s="1" customFormat="1" ht="15.2" customHeight="1">
      <c r="B105" s="83" t="s">
        <v>147</v>
      </c>
      <c r="C105" s="84">
        <v>8.3299999999999999E-2</v>
      </c>
      <c r="D105" s="35">
        <f>$C$26*C105</f>
        <v>527.75964499999998</v>
      </c>
      <c r="E105" s="165" t="s">
        <v>69</v>
      </c>
      <c r="CA105" s="2"/>
      <c r="CB105" s="2"/>
    </row>
    <row r="106" spans="2:82" s="1" customFormat="1" ht="15.2" customHeight="1">
      <c r="B106" s="83" t="s">
        <v>148</v>
      </c>
      <c r="C106" s="84">
        <v>0.121</v>
      </c>
      <c r="D106" s="35">
        <f>$C$26*C106</f>
        <v>766.61364999999989</v>
      </c>
      <c r="E106" s="165"/>
      <c r="CA106" s="2"/>
      <c r="CB106" s="2"/>
    </row>
    <row r="107" spans="2:82" s="1" customFormat="1" ht="12.75" outlineLevel="1">
      <c r="B107" s="85" t="s">
        <v>149</v>
      </c>
      <c r="C107" s="86">
        <f>VLOOKUP(C32,C114:D117,2,1)</f>
        <v>7.3899999999999993E-2</v>
      </c>
      <c r="D107" s="35">
        <f>$C$26*C107</f>
        <v>468.20453499999991</v>
      </c>
      <c r="E107" s="36" t="s">
        <v>77</v>
      </c>
      <c r="F107" s="24" t="s">
        <v>150</v>
      </c>
      <c r="CC107" s="2"/>
      <c r="CD107" s="2"/>
    </row>
    <row r="108" spans="2:82" s="1" customFormat="1" ht="12.75" outlineLevel="1">
      <c r="B108" s="83" t="s">
        <v>151</v>
      </c>
      <c r="C108" s="84">
        <v>0.05</v>
      </c>
      <c r="D108" s="35">
        <f>$C$26*C108</f>
        <v>316.78250000000003</v>
      </c>
      <c r="E108" s="36" t="s">
        <v>69</v>
      </c>
      <c r="CC108" s="2"/>
      <c r="CD108" s="2"/>
    </row>
    <row r="109" spans="2:82" s="1" customFormat="1" ht="12.75" customHeight="1" outlineLevel="1">
      <c r="B109" s="166" t="s">
        <v>152</v>
      </c>
      <c r="C109" s="166"/>
      <c r="D109" s="46">
        <f>SUM(D105:D108)</f>
        <v>2079.3603299999995</v>
      </c>
      <c r="E109" s="167" t="s">
        <v>71</v>
      </c>
      <c r="CC109" s="2"/>
      <c r="CD109" s="2"/>
    </row>
    <row r="110" spans="2:82" s="1" customFormat="1" ht="15" customHeight="1" outlineLevel="1">
      <c r="B110" s="168" t="s">
        <v>153</v>
      </c>
      <c r="C110" s="168"/>
      <c r="D110" s="79">
        <f>D99</f>
        <v>2</v>
      </c>
      <c r="E110" s="167"/>
    </row>
    <row r="111" spans="2:82" s="1" customFormat="1" ht="15" customHeight="1">
      <c r="B111" s="169" t="s">
        <v>154</v>
      </c>
      <c r="C111" s="169"/>
      <c r="D111" s="87">
        <f>D109*D110</f>
        <v>4158.720659999999</v>
      </c>
      <c r="E111" s="167"/>
      <c r="F111" s="88"/>
    </row>
    <row r="112" spans="2:82" s="1" customFormat="1" ht="9.75" customHeight="1">
      <c r="C112" s="33"/>
      <c r="D112" s="33"/>
      <c r="E112" s="33"/>
    </row>
    <row r="113" spans="3:5" s="1" customFormat="1" ht="33.75" hidden="1" customHeight="1">
      <c r="C113" s="89" t="s">
        <v>155</v>
      </c>
      <c r="D113" s="90" t="s">
        <v>149</v>
      </c>
      <c r="E113" s="33"/>
    </row>
    <row r="114" spans="3:5" s="1" customFormat="1" ht="14.25" hidden="1" customHeight="1">
      <c r="C114" s="84">
        <v>0</v>
      </c>
      <c r="D114" s="84">
        <v>7.3899999999999993E-2</v>
      </c>
      <c r="E114" s="33"/>
    </row>
    <row r="115" spans="3:5" s="1" customFormat="1" ht="12.75" hidden="1">
      <c r="C115" s="84">
        <v>0.01</v>
      </c>
      <c r="D115" s="84">
        <v>7.3899999999999993E-2</v>
      </c>
      <c r="E115" s="33"/>
    </row>
    <row r="116" spans="3:5" s="1" customFormat="1" ht="12.75" hidden="1">
      <c r="C116" s="84">
        <v>0.02</v>
      </c>
      <c r="D116" s="84">
        <v>7.5999999999999998E-2</v>
      </c>
      <c r="E116" s="33"/>
    </row>
    <row r="117" spans="3:5" s="1" customFormat="1" ht="12.75" hidden="1">
      <c r="C117" s="84">
        <v>0.03</v>
      </c>
      <c r="D117" s="84">
        <v>7.8200000000000006E-2</v>
      </c>
      <c r="E117" s="33"/>
    </row>
    <row r="118" spans="3:5" s="1" customFormat="1" ht="12.75" hidden="1">
      <c r="C118" s="33"/>
      <c r="D118" s="33"/>
      <c r="E118" s="33"/>
    </row>
    <row r="119" spans="3:5" s="1" customFormat="1" ht="12.75" hidden="1">
      <c r="C119" s="33"/>
      <c r="D119" s="33"/>
      <c r="E119" s="33"/>
    </row>
    <row r="120" spans="3:5" s="1" customFormat="1" ht="12.75" hidden="1">
      <c r="C120" s="33"/>
      <c r="D120" s="33"/>
      <c r="E120" s="33"/>
    </row>
    <row r="121" spans="3:5" s="1" customFormat="1" ht="12.75" hidden="1">
      <c r="C121" s="91" t="s">
        <v>156</v>
      </c>
      <c r="D121" s="91" t="s">
        <v>157</v>
      </c>
      <c r="E121" s="91" t="s">
        <v>158</v>
      </c>
    </row>
    <row r="122" spans="3:5" s="1" customFormat="1" ht="12.75" hidden="1">
      <c r="C122" s="92" t="s">
        <v>159</v>
      </c>
      <c r="D122" s="35">
        <f>C26</f>
        <v>6335.65</v>
      </c>
      <c r="E122" s="35">
        <f>D122*$D$99</f>
        <v>12671.3</v>
      </c>
    </row>
    <row r="123" spans="3:5" s="1" customFormat="1" ht="12.75" hidden="1">
      <c r="C123" s="92" t="s">
        <v>160</v>
      </c>
      <c r="D123" s="35">
        <f>D64</f>
        <v>3083.34</v>
      </c>
      <c r="E123" s="35">
        <f>D123*$D$99</f>
        <v>6166.68</v>
      </c>
    </row>
    <row r="124" spans="3:5" s="1" customFormat="1" ht="12.75" hidden="1">
      <c r="C124" s="92" t="s">
        <v>161</v>
      </c>
      <c r="D124" s="35">
        <f>D73</f>
        <v>443.17</v>
      </c>
      <c r="E124" s="35">
        <f>D124*$D$99</f>
        <v>886.34</v>
      </c>
    </row>
    <row r="125" spans="3:5" s="1" customFormat="1" ht="12.75" hidden="1">
      <c r="C125" s="92" t="s">
        <v>162</v>
      </c>
      <c r="D125" s="35">
        <f>D77</f>
        <v>0</v>
      </c>
      <c r="E125" s="35">
        <f>D125*$D$99</f>
        <v>0</v>
      </c>
    </row>
    <row r="126" spans="3:5" s="1" customFormat="1" ht="12.75" hidden="1">
      <c r="C126" s="92" t="s">
        <v>163</v>
      </c>
      <c r="D126" s="35">
        <f>D95</f>
        <v>0</v>
      </c>
      <c r="E126" s="35">
        <f>D126*$D$99</f>
        <v>0</v>
      </c>
    </row>
    <row r="127" spans="3:5" s="1" customFormat="1" ht="12.75" hidden="1">
      <c r="C127" s="93" t="s">
        <v>158</v>
      </c>
      <c r="D127" s="94">
        <f>SUM(D122:D126)</f>
        <v>9862.16</v>
      </c>
      <c r="E127" s="94">
        <f>SUM(E122:E126)</f>
        <v>19724.32</v>
      </c>
    </row>
    <row r="128" spans="3:5" s="1" customFormat="1" ht="12.75" hidden="1">
      <c r="C128" s="33"/>
      <c r="D128" s="33"/>
      <c r="E128" s="33"/>
    </row>
    <row r="129" spans="3:5" s="1" customFormat="1" ht="12.75">
      <c r="C129" s="33"/>
      <c r="D129" s="33"/>
      <c r="E129" s="33"/>
    </row>
    <row r="130" spans="3:5" s="1" customFormat="1" ht="12.75">
      <c r="C130" s="33"/>
      <c r="D130" s="33"/>
      <c r="E130" s="33"/>
    </row>
    <row r="131" spans="3:5" s="1" customFormat="1" ht="12.75">
      <c r="C131" s="33"/>
      <c r="D131" s="33"/>
      <c r="E131" s="33"/>
    </row>
    <row r="132" spans="3:5" s="1" customFormat="1" ht="12.75">
      <c r="C132" s="33"/>
      <c r="D132" s="33"/>
      <c r="E132" s="33"/>
    </row>
    <row r="133" spans="3:5" s="1" customFormat="1" ht="12.75">
      <c r="C133" s="33"/>
      <c r="D133" s="33"/>
      <c r="E133" s="33"/>
    </row>
    <row r="134" spans="3:5" s="1" customFormat="1" ht="12.75">
      <c r="C134" s="33"/>
      <c r="D134" s="33"/>
      <c r="E134" s="33"/>
    </row>
    <row r="135" spans="3:5" s="1" customFormat="1" ht="12.75">
      <c r="C135" s="33"/>
      <c r="D135" s="33"/>
      <c r="E135" s="33"/>
    </row>
    <row r="136" spans="3:5" s="1" customFormat="1" ht="12.75">
      <c r="C136" s="33"/>
      <c r="D136" s="33"/>
      <c r="E136" s="33"/>
    </row>
    <row r="137" spans="3:5" s="1" customFormat="1" ht="12.75">
      <c r="C137" s="33"/>
      <c r="D137" s="33"/>
      <c r="E137" s="33"/>
    </row>
    <row r="138" spans="3:5" s="1" customFormat="1" ht="12.75">
      <c r="C138" s="33"/>
      <c r="D138" s="33"/>
      <c r="E138" s="33"/>
    </row>
    <row r="139" spans="3:5" s="1" customFormat="1" ht="12.75">
      <c r="C139" s="33"/>
      <c r="D139" s="33"/>
      <c r="E139" s="33"/>
    </row>
    <row r="140" spans="3:5" s="1" customFormat="1" ht="12.75">
      <c r="C140" s="33"/>
      <c r="D140" s="33"/>
      <c r="E140" s="33"/>
    </row>
    <row r="141" spans="3:5" s="1" customFormat="1" ht="12.75">
      <c r="C141" s="33"/>
      <c r="D141" s="33"/>
      <c r="E141" s="33"/>
    </row>
    <row r="142" spans="3:5" s="1" customFormat="1" ht="12.75">
      <c r="C142" s="33"/>
      <c r="D142" s="33"/>
      <c r="E142" s="33"/>
    </row>
    <row r="143" spans="3:5" s="1" customFormat="1" ht="12.75">
      <c r="C143" s="33"/>
      <c r="D143" s="33"/>
      <c r="E143" s="33"/>
    </row>
    <row r="144" spans="3:5" s="1" customFormat="1" ht="12.75">
      <c r="C144" s="33"/>
      <c r="D144" s="33"/>
      <c r="E144" s="33"/>
    </row>
    <row r="145" spans="3:5" s="1" customFormat="1" ht="12.75">
      <c r="C145" s="33"/>
      <c r="D145" s="33"/>
      <c r="E145" s="33"/>
    </row>
    <row r="146" spans="3:5" s="1" customFormat="1" ht="12.75">
      <c r="C146" s="33"/>
      <c r="D146" s="33"/>
      <c r="E146" s="33"/>
    </row>
    <row r="147" spans="3:5" s="1" customFormat="1" ht="12.75">
      <c r="C147" s="33"/>
      <c r="D147" s="33"/>
      <c r="E147" s="33"/>
    </row>
    <row r="148" spans="3:5" s="1" customFormat="1" ht="12.75">
      <c r="C148" s="33"/>
      <c r="D148" s="33"/>
      <c r="E148" s="33"/>
    </row>
    <row r="149" spans="3:5" s="1" customFormat="1" ht="12.75">
      <c r="C149" s="33"/>
      <c r="D149" s="33"/>
      <c r="E149" s="33"/>
    </row>
    <row r="150" spans="3:5" s="1" customFormat="1" ht="12.75">
      <c r="C150" s="33"/>
      <c r="D150" s="33"/>
      <c r="E150" s="33"/>
    </row>
    <row r="151" spans="3:5" s="1" customFormat="1" ht="12.75">
      <c r="C151" s="33"/>
      <c r="D151" s="33"/>
      <c r="E151" s="33"/>
    </row>
    <row r="152" spans="3:5" s="1" customFormat="1" ht="12.75">
      <c r="C152" s="33"/>
      <c r="D152" s="33"/>
      <c r="E152" s="33"/>
    </row>
    <row r="153" spans="3:5" s="1" customFormat="1" ht="12.75">
      <c r="C153" s="33"/>
      <c r="D153" s="33"/>
      <c r="E153" s="33"/>
    </row>
    <row r="154" spans="3:5" s="1" customFormat="1" ht="12.75">
      <c r="C154" s="33"/>
      <c r="D154" s="33"/>
      <c r="E154" s="33"/>
    </row>
    <row r="155" spans="3:5" s="1" customFormat="1" ht="12.75">
      <c r="C155" s="33"/>
      <c r="D155" s="33"/>
      <c r="E155" s="33"/>
    </row>
    <row r="156" spans="3:5" s="1" customFormat="1" ht="12.75">
      <c r="C156" s="33"/>
      <c r="D156" s="33"/>
      <c r="E156" s="33"/>
    </row>
    <row r="157" spans="3:5" s="1" customFormat="1" ht="12.75">
      <c r="C157" s="33"/>
      <c r="D157" s="33"/>
      <c r="E157" s="33"/>
    </row>
    <row r="158" spans="3:5" s="1" customFormat="1" ht="12.75">
      <c r="C158" s="33"/>
      <c r="D158" s="33"/>
      <c r="E158" s="33"/>
    </row>
    <row r="159" spans="3:5" s="1" customFormat="1" ht="12.75">
      <c r="C159" s="33"/>
      <c r="D159" s="33"/>
      <c r="E159" s="33"/>
    </row>
    <row r="160" spans="3:5" s="1" customFormat="1" ht="12.75">
      <c r="C160" s="33"/>
      <c r="D160" s="33"/>
      <c r="E160" s="33"/>
    </row>
    <row r="161" spans="3:5" s="1" customFormat="1" ht="12.75">
      <c r="C161" s="33"/>
      <c r="D161" s="33"/>
      <c r="E161" s="33"/>
    </row>
    <row r="162" spans="3:5" s="1" customFormat="1" ht="12.75">
      <c r="C162" s="33"/>
      <c r="D162" s="33"/>
      <c r="E162" s="33"/>
    </row>
    <row r="163" spans="3:5" s="1" customFormat="1" ht="12.75">
      <c r="C163" s="33"/>
      <c r="D163" s="33"/>
      <c r="E163" s="33"/>
    </row>
    <row r="164" spans="3:5" s="1" customFormat="1" ht="12.75">
      <c r="C164" s="33"/>
      <c r="D164" s="33"/>
      <c r="E164" s="33"/>
    </row>
    <row r="165" spans="3:5" s="1" customFormat="1" ht="12.75">
      <c r="C165" s="33"/>
      <c r="D165" s="33"/>
      <c r="E165" s="33"/>
    </row>
    <row r="166" spans="3:5" s="1" customFormat="1" ht="12.75">
      <c r="C166" s="33"/>
      <c r="D166" s="33"/>
      <c r="E166" s="33"/>
    </row>
    <row r="167" spans="3:5" s="1" customFormat="1" ht="12.75">
      <c r="C167" s="33"/>
      <c r="D167" s="33"/>
      <c r="E167" s="33"/>
    </row>
    <row r="168" spans="3:5" s="1" customFormat="1" ht="12.75">
      <c r="C168" s="33"/>
      <c r="D168" s="33"/>
      <c r="E168" s="33"/>
    </row>
    <row r="169" spans="3:5" s="1" customFormat="1" ht="12.75">
      <c r="C169" s="33"/>
      <c r="D169" s="33"/>
      <c r="E169" s="33"/>
    </row>
    <row r="170" spans="3:5" s="1" customFormat="1" ht="12.75">
      <c r="C170" s="33"/>
      <c r="D170" s="33"/>
      <c r="E170" s="33"/>
    </row>
    <row r="171" spans="3:5" s="1" customFormat="1" ht="12.75">
      <c r="C171" s="33"/>
      <c r="D171" s="33"/>
      <c r="E171" s="33"/>
    </row>
    <row r="172" spans="3:5" s="1" customFormat="1" ht="12.75">
      <c r="C172" s="33"/>
      <c r="D172" s="33"/>
      <c r="E172" s="33"/>
    </row>
    <row r="173" spans="3:5" s="1" customFormat="1" ht="12.75">
      <c r="C173" s="33"/>
      <c r="D173" s="33"/>
      <c r="E173" s="33"/>
    </row>
    <row r="174" spans="3:5" s="1" customFormat="1" ht="12.75">
      <c r="C174" s="33"/>
      <c r="D174" s="33"/>
      <c r="E174" s="33"/>
    </row>
    <row r="175" spans="3:5" s="1" customFormat="1" ht="12.75">
      <c r="C175" s="33"/>
      <c r="D175" s="33"/>
      <c r="E175" s="33"/>
    </row>
    <row r="176" spans="3:5" s="1" customFormat="1" ht="12.75">
      <c r="C176" s="33"/>
      <c r="D176" s="33"/>
      <c r="E176" s="33"/>
    </row>
    <row r="177" spans="3:5" s="1" customFormat="1" ht="12.75">
      <c r="C177" s="33"/>
      <c r="D177" s="33"/>
      <c r="E177" s="33"/>
    </row>
    <row r="178" spans="3:5" s="1" customFormat="1" ht="12.75">
      <c r="C178" s="33"/>
      <c r="D178" s="33"/>
      <c r="E178" s="33"/>
    </row>
    <row r="179" spans="3:5" s="1" customFormat="1" ht="12.75">
      <c r="C179" s="33"/>
      <c r="D179" s="33"/>
      <c r="E179" s="33"/>
    </row>
    <row r="180" spans="3:5" s="1" customFormat="1" ht="12.75">
      <c r="C180" s="33"/>
      <c r="D180" s="33"/>
      <c r="E180" s="33"/>
    </row>
    <row r="181" spans="3:5" s="1" customFormat="1" ht="12.75">
      <c r="C181" s="33"/>
      <c r="D181" s="33"/>
      <c r="E181" s="33"/>
    </row>
    <row r="182" spans="3:5" s="1" customFormat="1" ht="12.75">
      <c r="C182" s="33"/>
      <c r="D182" s="33"/>
      <c r="E182" s="33"/>
    </row>
    <row r="183" spans="3:5" s="1" customFormat="1" ht="12.75">
      <c r="C183" s="33"/>
      <c r="D183" s="33"/>
      <c r="E183" s="33"/>
    </row>
    <row r="184" spans="3:5" s="1" customFormat="1" ht="12.75">
      <c r="C184" s="33"/>
      <c r="D184" s="33"/>
      <c r="E184" s="33"/>
    </row>
    <row r="185" spans="3:5" s="1" customFormat="1" ht="12.75">
      <c r="C185" s="33"/>
      <c r="D185" s="33"/>
      <c r="E185" s="33"/>
    </row>
    <row r="186" spans="3:5" s="1" customFormat="1" ht="12.75">
      <c r="C186" s="33"/>
      <c r="D186" s="33"/>
      <c r="E186" s="33"/>
    </row>
    <row r="187" spans="3:5" s="1" customFormat="1" ht="12.75">
      <c r="C187" s="33"/>
      <c r="D187" s="33"/>
      <c r="E187" s="33"/>
    </row>
    <row r="188" spans="3:5" s="1" customFormat="1" ht="12.75">
      <c r="C188" s="33"/>
      <c r="D188" s="33"/>
      <c r="E188" s="33"/>
    </row>
    <row r="189" spans="3:5" s="1" customFormat="1" ht="12.75">
      <c r="C189" s="33"/>
      <c r="D189" s="33"/>
      <c r="E189" s="33"/>
    </row>
    <row r="190" spans="3:5" s="1" customFormat="1" ht="12.75">
      <c r="C190" s="33"/>
      <c r="D190" s="33"/>
      <c r="E190" s="33"/>
    </row>
    <row r="191" spans="3:5" s="1" customFormat="1" ht="12.75">
      <c r="C191" s="33"/>
      <c r="D191" s="33"/>
      <c r="E191" s="33"/>
    </row>
    <row r="192" spans="3:5" s="1" customFormat="1" ht="12.75">
      <c r="C192" s="33"/>
      <c r="D192" s="33"/>
      <c r="E192" s="33"/>
    </row>
    <row r="193" spans="3:5" s="1" customFormat="1" ht="12.75">
      <c r="C193" s="33"/>
      <c r="D193" s="33"/>
      <c r="E193" s="33"/>
    </row>
    <row r="194" spans="3:5" s="1" customFormat="1" ht="12.75">
      <c r="C194" s="33"/>
      <c r="D194" s="33"/>
      <c r="E194" s="33"/>
    </row>
    <row r="195" spans="3:5" s="1" customFormat="1" ht="12.75">
      <c r="C195" s="33"/>
      <c r="D195" s="33"/>
      <c r="E195" s="33"/>
    </row>
    <row r="196" spans="3:5" s="1" customFormat="1" ht="12.75">
      <c r="C196" s="33"/>
      <c r="D196" s="33"/>
      <c r="E196" s="33"/>
    </row>
    <row r="197" spans="3:5" s="1" customFormat="1" ht="12.75">
      <c r="C197" s="33"/>
      <c r="D197" s="33"/>
      <c r="E197" s="33"/>
    </row>
    <row r="198" spans="3:5" s="1" customFormat="1" ht="12.75">
      <c r="C198" s="33"/>
      <c r="D198" s="33"/>
      <c r="E198" s="33"/>
    </row>
    <row r="199" spans="3:5" s="1" customFormat="1" ht="12.75">
      <c r="C199" s="33"/>
      <c r="D199" s="33"/>
      <c r="E199" s="33"/>
    </row>
    <row r="200" spans="3:5" s="1" customFormat="1" ht="12.75">
      <c r="C200" s="33"/>
      <c r="D200" s="33"/>
      <c r="E200" s="33"/>
    </row>
    <row r="201" spans="3:5" s="1" customFormat="1" ht="12.75">
      <c r="C201" s="33"/>
      <c r="D201" s="33"/>
      <c r="E201" s="33"/>
    </row>
    <row r="202" spans="3:5" s="1" customFormat="1" ht="12.75">
      <c r="C202" s="33"/>
      <c r="D202" s="33"/>
      <c r="E202" s="33"/>
    </row>
    <row r="203" spans="3:5" s="1" customFormat="1" ht="12.75">
      <c r="C203" s="33"/>
      <c r="D203" s="33"/>
      <c r="E203" s="33"/>
    </row>
    <row r="204" spans="3:5" s="1" customFormat="1" ht="12.75">
      <c r="C204" s="33"/>
      <c r="D204" s="33"/>
      <c r="E204" s="33"/>
    </row>
    <row r="205" spans="3:5" s="1" customFormat="1" ht="12.75">
      <c r="C205" s="33"/>
      <c r="D205" s="33"/>
      <c r="E205" s="33"/>
    </row>
    <row r="206" spans="3:5" s="1" customFormat="1" ht="12.75">
      <c r="C206" s="33"/>
      <c r="D206" s="33"/>
      <c r="E206" s="33"/>
    </row>
    <row r="207" spans="3:5" s="1" customFormat="1" ht="12.75">
      <c r="C207" s="33"/>
      <c r="D207" s="33"/>
      <c r="E207" s="33"/>
    </row>
    <row r="208" spans="3:5" s="1" customFormat="1" ht="12.75">
      <c r="C208" s="33"/>
      <c r="D208" s="33"/>
      <c r="E208" s="33"/>
    </row>
    <row r="209" spans="3:5" s="1" customFormat="1" ht="12.75">
      <c r="C209" s="33"/>
      <c r="D209" s="33"/>
      <c r="E209" s="33"/>
    </row>
    <row r="210" spans="3:5" s="1" customFormat="1" ht="12.75">
      <c r="C210" s="33"/>
      <c r="D210" s="33"/>
      <c r="E210" s="33"/>
    </row>
    <row r="211" spans="3:5" s="1" customFormat="1" ht="12.75">
      <c r="C211" s="33"/>
      <c r="D211" s="33"/>
      <c r="E211" s="33"/>
    </row>
    <row r="212" spans="3:5" s="1" customFormat="1" ht="12.75">
      <c r="C212" s="33"/>
      <c r="D212" s="33"/>
      <c r="E212" s="33"/>
    </row>
    <row r="213" spans="3:5" s="1" customFormat="1" ht="12.75">
      <c r="C213" s="33"/>
      <c r="D213" s="33"/>
      <c r="E213" s="33"/>
    </row>
    <row r="214" spans="3:5" s="1" customFormat="1" ht="12.75">
      <c r="C214" s="33"/>
      <c r="D214" s="33"/>
      <c r="E214" s="33"/>
    </row>
    <row r="215" spans="3:5" s="1" customFormat="1" ht="12.75">
      <c r="C215" s="33"/>
      <c r="D215" s="33"/>
      <c r="E215" s="33"/>
    </row>
    <row r="216" spans="3:5" s="1" customFormat="1" ht="12.75">
      <c r="C216" s="33"/>
      <c r="D216" s="33"/>
      <c r="E216" s="33"/>
    </row>
    <row r="217" spans="3:5" s="1" customFormat="1" ht="12.75">
      <c r="C217" s="33"/>
      <c r="D217" s="33"/>
      <c r="E217" s="33"/>
    </row>
    <row r="218" spans="3:5" s="1" customFormat="1" ht="12.75">
      <c r="C218" s="33"/>
      <c r="D218" s="33"/>
      <c r="E218" s="33"/>
    </row>
    <row r="219" spans="3:5" s="1" customFormat="1" ht="12.75">
      <c r="C219" s="33"/>
      <c r="D219" s="33"/>
      <c r="E219" s="33"/>
    </row>
    <row r="220" spans="3:5" s="1" customFormat="1" ht="12.75">
      <c r="C220" s="33"/>
      <c r="D220" s="33"/>
      <c r="E220" s="33"/>
    </row>
    <row r="221" spans="3:5" s="1" customFormat="1" ht="12.75">
      <c r="C221" s="33"/>
      <c r="D221" s="33"/>
      <c r="E221" s="33"/>
    </row>
    <row r="222" spans="3:5" s="1" customFormat="1" ht="12.75">
      <c r="C222" s="33"/>
      <c r="D222" s="33"/>
      <c r="E222" s="33"/>
    </row>
    <row r="223" spans="3:5" s="1" customFormat="1" ht="12.75">
      <c r="C223" s="33"/>
      <c r="D223" s="33"/>
      <c r="E223" s="33"/>
    </row>
    <row r="224" spans="3:5" s="1" customFormat="1" ht="12.75">
      <c r="C224" s="33"/>
      <c r="D224" s="33"/>
      <c r="E224" s="33"/>
    </row>
    <row r="225" spans="3:5" s="1" customFormat="1" ht="12.75">
      <c r="C225" s="33"/>
      <c r="D225" s="33"/>
      <c r="E225" s="33"/>
    </row>
    <row r="226" spans="3:5" s="1" customFormat="1" ht="12.75">
      <c r="C226" s="33"/>
      <c r="D226" s="33"/>
      <c r="E226" s="33"/>
    </row>
    <row r="227" spans="3:5" s="1" customFormat="1" ht="12.75">
      <c r="C227" s="33"/>
      <c r="D227" s="33"/>
      <c r="E227" s="33"/>
    </row>
    <row r="228" spans="3:5" s="1" customFormat="1" ht="12.75">
      <c r="C228" s="33"/>
      <c r="D228" s="33"/>
      <c r="E228" s="33"/>
    </row>
    <row r="229" spans="3:5" s="1" customFormat="1" ht="12.75">
      <c r="C229" s="33"/>
      <c r="D229" s="33"/>
      <c r="E229" s="33"/>
    </row>
    <row r="230" spans="3:5" s="1" customFormat="1" ht="12.75">
      <c r="C230" s="33"/>
      <c r="D230" s="33"/>
      <c r="E230" s="33"/>
    </row>
    <row r="231" spans="3:5" s="1" customFormat="1" ht="12.75">
      <c r="C231" s="33"/>
      <c r="D231" s="33"/>
      <c r="E231" s="33"/>
    </row>
    <row r="232" spans="3:5" s="1" customFormat="1" ht="12.75">
      <c r="C232" s="33"/>
      <c r="D232" s="33"/>
      <c r="E232" s="33"/>
    </row>
    <row r="233" spans="3:5" s="1" customFormat="1" ht="12.75">
      <c r="C233" s="33"/>
      <c r="D233" s="33"/>
      <c r="E233" s="33"/>
    </row>
    <row r="234" spans="3:5" s="1" customFormat="1" ht="12.75">
      <c r="C234" s="33"/>
      <c r="D234" s="33"/>
      <c r="E234" s="33"/>
    </row>
    <row r="235" spans="3:5" s="1" customFormat="1" ht="12.75">
      <c r="C235" s="33"/>
      <c r="D235" s="33"/>
      <c r="E235" s="33"/>
    </row>
    <row r="236" spans="3:5" s="1" customFormat="1" ht="12.75">
      <c r="C236" s="33"/>
      <c r="D236" s="33"/>
      <c r="E236" s="33"/>
    </row>
    <row r="237" spans="3:5" s="1" customFormat="1" ht="12.75">
      <c r="C237" s="33"/>
      <c r="D237" s="33"/>
      <c r="E237" s="33"/>
    </row>
    <row r="238" spans="3:5" s="1" customFormat="1" ht="12.75">
      <c r="C238" s="33"/>
      <c r="D238" s="33"/>
      <c r="E238" s="33"/>
    </row>
    <row r="239" spans="3:5" s="1" customFormat="1" ht="12.75">
      <c r="C239" s="33"/>
      <c r="D239" s="33"/>
      <c r="E239" s="33"/>
    </row>
    <row r="240" spans="3:5" s="1" customFormat="1" ht="12.75">
      <c r="C240" s="33"/>
      <c r="D240" s="33"/>
      <c r="E240" s="33"/>
    </row>
    <row r="241" spans="3:5" s="1" customFormat="1" ht="12.75">
      <c r="C241" s="33"/>
      <c r="D241" s="33"/>
      <c r="E241" s="33"/>
    </row>
    <row r="242" spans="3:5" s="1" customFormat="1" ht="12.75">
      <c r="C242" s="33"/>
      <c r="D242" s="33"/>
      <c r="E242" s="33"/>
    </row>
    <row r="243" spans="3:5" s="1" customFormat="1" ht="12.75">
      <c r="C243" s="33"/>
      <c r="D243" s="33"/>
      <c r="E243" s="33"/>
    </row>
    <row r="244" spans="3:5" s="1" customFormat="1" ht="12.75">
      <c r="C244" s="33"/>
      <c r="D244" s="33"/>
      <c r="E244" s="33"/>
    </row>
    <row r="245" spans="3:5" s="1" customFormat="1" ht="12.75">
      <c r="C245" s="33"/>
      <c r="D245" s="33"/>
      <c r="E245" s="33"/>
    </row>
    <row r="246" spans="3:5" s="1" customFormat="1" ht="12.75">
      <c r="C246" s="33"/>
      <c r="D246" s="33"/>
      <c r="E246" s="33"/>
    </row>
    <row r="247" spans="3:5" s="1" customFormat="1" ht="12.75">
      <c r="C247" s="33"/>
      <c r="D247" s="33"/>
      <c r="E247" s="33"/>
    </row>
    <row r="248" spans="3:5" s="1" customFormat="1" ht="12.75">
      <c r="C248" s="33"/>
      <c r="D248" s="33"/>
      <c r="E248" s="33"/>
    </row>
    <row r="249" spans="3:5" s="1" customFormat="1" ht="12.75">
      <c r="C249" s="33"/>
      <c r="D249" s="33"/>
      <c r="E249" s="33"/>
    </row>
    <row r="250" spans="3:5" s="1" customFormat="1" ht="12.75">
      <c r="C250" s="33"/>
      <c r="D250" s="33"/>
      <c r="E250" s="33"/>
    </row>
    <row r="251" spans="3:5" s="1" customFormat="1" ht="12.75">
      <c r="C251" s="33"/>
      <c r="D251" s="33"/>
      <c r="E251" s="33"/>
    </row>
    <row r="252" spans="3:5" s="1" customFormat="1" ht="12.75">
      <c r="C252" s="33"/>
      <c r="D252" s="33"/>
      <c r="E252" s="33"/>
    </row>
    <row r="253" spans="3:5" s="1" customFormat="1" ht="12.75">
      <c r="C253" s="33"/>
      <c r="D253" s="33"/>
      <c r="E253" s="33"/>
    </row>
    <row r="254" spans="3:5" s="1" customFormat="1" ht="12.75">
      <c r="C254" s="33"/>
      <c r="D254" s="33"/>
      <c r="E254" s="33"/>
    </row>
    <row r="255" spans="3:5" s="1" customFormat="1" ht="12.75">
      <c r="C255" s="33"/>
      <c r="D255" s="33"/>
      <c r="E255" s="33"/>
    </row>
    <row r="256" spans="3:5" s="1" customFormat="1" ht="12.75">
      <c r="C256" s="33"/>
      <c r="D256" s="33"/>
      <c r="E256" s="33"/>
    </row>
    <row r="257" spans="3:5" s="1" customFormat="1" ht="12.75">
      <c r="C257" s="33"/>
      <c r="D257" s="33"/>
      <c r="E257" s="33"/>
    </row>
    <row r="258" spans="3:5" s="1" customFormat="1" ht="12.75">
      <c r="C258" s="33"/>
      <c r="D258" s="33"/>
      <c r="E258" s="33"/>
    </row>
    <row r="259" spans="3:5" s="1" customFormat="1" ht="12.75">
      <c r="C259" s="33"/>
      <c r="D259" s="33"/>
      <c r="E259" s="33"/>
    </row>
    <row r="260" spans="3:5" s="1" customFormat="1" ht="12.75">
      <c r="C260" s="33"/>
      <c r="D260" s="33"/>
      <c r="E260" s="33"/>
    </row>
    <row r="261" spans="3:5" s="1" customFormat="1" ht="12.75">
      <c r="C261" s="33"/>
      <c r="D261" s="33"/>
      <c r="E261" s="33"/>
    </row>
    <row r="262" spans="3:5" s="1" customFormat="1" ht="12.75">
      <c r="C262" s="33"/>
      <c r="D262" s="33"/>
      <c r="E262" s="33"/>
    </row>
    <row r="263" spans="3:5" s="1" customFormat="1" ht="12.75">
      <c r="C263" s="33"/>
      <c r="D263" s="33"/>
      <c r="E263" s="33"/>
    </row>
    <row r="264" spans="3:5" s="1" customFormat="1" ht="12.75">
      <c r="C264" s="33"/>
      <c r="D264" s="33"/>
      <c r="E264" s="33"/>
    </row>
    <row r="265" spans="3:5" s="1" customFormat="1" ht="12.75">
      <c r="C265" s="33"/>
      <c r="D265" s="33"/>
      <c r="E265" s="33"/>
    </row>
    <row r="266" spans="3:5" s="1" customFormat="1" ht="12.75">
      <c r="C266" s="33"/>
      <c r="D266" s="33"/>
      <c r="E266" s="33"/>
    </row>
    <row r="267" spans="3:5" s="1" customFormat="1" ht="12.75">
      <c r="C267" s="33"/>
      <c r="D267" s="33"/>
      <c r="E267" s="33"/>
    </row>
    <row r="268" spans="3:5" s="1" customFormat="1" ht="12.75">
      <c r="C268" s="33"/>
      <c r="D268" s="33"/>
      <c r="E268" s="33"/>
    </row>
    <row r="269" spans="3:5" s="1" customFormat="1" ht="12.75">
      <c r="C269" s="33"/>
      <c r="D269" s="33"/>
      <c r="E269" s="33"/>
    </row>
    <row r="270" spans="3:5" s="1" customFormat="1" ht="12.75">
      <c r="C270" s="33"/>
      <c r="D270" s="33"/>
      <c r="E270" s="33"/>
    </row>
    <row r="271" spans="3:5" s="1" customFormat="1" ht="12.75">
      <c r="C271" s="33"/>
      <c r="D271" s="33"/>
      <c r="E271" s="33"/>
    </row>
    <row r="272" spans="3:5" s="1" customFormat="1" ht="12.75">
      <c r="C272" s="33"/>
      <c r="D272" s="33"/>
      <c r="E272" s="33"/>
    </row>
    <row r="273" spans="3:5" s="1" customFormat="1" ht="12.75">
      <c r="C273" s="33"/>
      <c r="D273" s="33"/>
      <c r="E273" s="33"/>
    </row>
    <row r="274" spans="3:5" s="1" customFormat="1" ht="12.75">
      <c r="C274" s="33"/>
      <c r="D274" s="33"/>
      <c r="E274" s="33"/>
    </row>
    <row r="275" spans="3:5" s="1" customFormat="1" ht="12.75">
      <c r="C275" s="33"/>
      <c r="D275" s="33"/>
      <c r="E275" s="33"/>
    </row>
    <row r="276" spans="3:5" s="1" customFormat="1" ht="12.75">
      <c r="C276" s="33"/>
      <c r="D276" s="33"/>
      <c r="E276" s="33"/>
    </row>
    <row r="277" spans="3:5" s="1" customFormat="1" ht="12.75">
      <c r="C277" s="33"/>
      <c r="D277" s="33"/>
      <c r="E277" s="33"/>
    </row>
    <row r="278" spans="3:5" s="1" customFormat="1" ht="12.75">
      <c r="C278" s="33"/>
      <c r="D278" s="33"/>
      <c r="E278" s="33"/>
    </row>
    <row r="279" spans="3:5" s="1" customFormat="1" ht="12.75">
      <c r="C279" s="33"/>
      <c r="D279" s="33"/>
      <c r="E279" s="33"/>
    </row>
    <row r="280" spans="3:5" s="1" customFormat="1" ht="12.75">
      <c r="C280" s="33"/>
      <c r="D280" s="33"/>
      <c r="E280" s="33"/>
    </row>
    <row r="281" spans="3:5" s="1" customFormat="1" ht="12.75">
      <c r="C281" s="33"/>
      <c r="D281" s="33"/>
      <c r="E281" s="33"/>
    </row>
    <row r="282" spans="3:5" s="1" customFormat="1" ht="12.75">
      <c r="C282" s="33"/>
      <c r="D282" s="33"/>
      <c r="E282" s="33"/>
    </row>
    <row r="283" spans="3:5" s="1" customFormat="1" ht="12.75">
      <c r="C283" s="33"/>
      <c r="D283" s="33"/>
      <c r="E283" s="33"/>
    </row>
    <row r="284" spans="3:5" s="1" customFormat="1" ht="12.75">
      <c r="C284" s="33"/>
      <c r="D284" s="33"/>
      <c r="E284" s="33"/>
    </row>
    <row r="285" spans="3:5" s="1" customFormat="1" ht="12.75">
      <c r="C285" s="33"/>
      <c r="D285" s="33"/>
      <c r="E285" s="33"/>
    </row>
    <row r="286" spans="3:5" s="1" customFormat="1" ht="12.75">
      <c r="C286" s="33"/>
      <c r="D286" s="33"/>
      <c r="E286" s="33"/>
    </row>
    <row r="287" spans="3:5" s="1" customFormat="1" ht="12.75">
      <c r="C287" s="33"/>
      <c r="D287" s="33"/>
      <c r="E287" s="33"/>
    </row>
    <row r="288" spans="3:5" s="1" customFormat="1" ht="12.75">
      <c r="C288" s="33"/>
      <c r="D288" s="33"/>
      <c r="E288" s="33"/>
    </row>
    <row r="289" spans="3:5" s="1" customFormat="1" ht="12.75">
      <c r="C289" s="33"/>
      <c r="D289" s="33"/>
      <c r="E289" s="33"/>
    </row>
    <row r="290" spans="3:5" s="1" customFormat="1" ht="12.75">
      <c r="C290" s="33"/>
      <c r="D290" s="33"/>
      <c r="E290" s="33"/>
    </row>
    <row r="291" spans="3:5" s="1" customFormat="1" ht="12.75">
      <c r="C291" s="33"/>
      <c r="D291" s="33"/>
      <c r="E291" s="33"/>
    </row>
    <row r="292" spans="3:5" s="1" customFormat="1" ht="12.75">
      <c r="C292" s="33"/>
      <c r="D292" s="33"/>
      <c r="E292" s="33"/>
    </row>
    <row r="293" spans="3:5" s="1" customFormat="1" ht="12.75">
      <c r="C293" s="33"/>
      <c r="D293" s="33"/>
      <c r="E293" s="33"/>
    </row>
    <row r="294" spans="3:5" s="1" customFormat="1" ht="12.75">
      <c r="C294" s="33"/>
      <c r="D294" s="33"/>
      <c r="E294" s="33"/>
    </row>
    <row r="295" spans="3:5" s="1" customFormat="1" ht="12.75">
      <c r="C295" s="33"/>
      <c r="D295" s="33"/>
      <c r="E295" s="33"/>
    </row>
    <row r="296" spans="3:5" s="1" customFormat="1" ht="12.75">
      <c r="C296" s="33"/>
      <c r="D296" s="33"/>
      <c r="E296" s="33"/>
    </row>
    <row r="297" spans="3:5" s="1" customFormat="1" ht="12.75">
      <c r="C297" s="33"/>
      <c r="D297" s="33"/>
      <c r="E297" s="33"/>
    </row>
    <row r="298" spans="3:5" s="1" customFormat="1" ht="12.75">
      <c r="C298" s="33"/>
      <c r="D298" s="33"/>
      <c r="E298" s="33"/>
    </row>
    <row r="299" spans="3:5" s="1" customFormat="1" ht="12.75">
      <c r="C299" s="33"/>
      <c r="D299" s="33"/>
      <c r="E299" s="33"/>
    </row>
    <row r="300" spans="3:5" s="1" customFormat="1" ht="12.75">
      <c r="C300" s="33"/>
      <c r="D300" s="33"/>
      <c r="E300" s="33"/>
    </row>
    <row r="301" spans="3:5" s="1" customFormat="1" ht="12.75">
      <c r="C301" s="33"/>
      <c r="D301" s="33"/>
      <c r="E301" s="33"/>
    </row>
    <row r="302" spans="3:5" s="1" customFormat="1" ht="12.75">
      <c r="C302" s="33"/>
      <c r="D302" s="33"/>
      <c r="E302" s="33"/>
    </row>
    <row r="303" spans="3:5" s="1" customFormat="1" ht="12.75">
      <c r="C303" s="33"/>
      <c r="D303" s="33"/>
      <c r="E303" s="33"/>
    </row>
    <row r="304" spans="3:5" s="1" customFormat="1" ht="12.75">
      <c r="C304" s="33"/>
      <c r="D304" s="33"/>
      <c r="E304" s="33"/>
    </row>
    <row r="305" spans="3:5" s="1" customFormat="1" ht="12.75">
      <c r="C305" s="33"/>
      <c r="D305" s="33"/>
      <c r="E305" s="33"/>
    </row>
    <row r="306" spans="3:5" s="1" customFormat="1" ht="12.75">
      <c r="C306" s="33"/>
      <c r="D306" s="33"/>
      <c r="E306" s="33"/>
    </row>
    <row r="307" spans="3:5" s="1" customFormat="1" ht="12.75">
      <c r="C307" s="33"/>
      <c r="D307" s="33"/>
      <c r="E307" s="33"/>
    </row>
    <row r="308" spans="3:5" s="1" customFormat="1" ht="12.75">
      <c r="C308" s="33"/>
      <c r="D308" s="33"/>
      <c r="E308" s="33"/>
    </row>
    <row r="309" spans="3:5" s="1" customFormat="1" ht="12.75">
      <c r="C309" s="33"/>
      <c r="D309" s="33"/>
      <c r="E309" s="33"/>
    </row>
    <row r="310" spans="3:5" s="1" customFormat="1" ht="12.75">
      <c r="C310" s="33"/>
      <c r="D310" s="33"/>
      <c r="E310" s="33"/>
    </row>
    <row r="311" spans="3:5" s="1" customFormat="1" ht="12.75">
      <c r="C311" s="33"/>
      <c r="D311" s="33"/>
      <c r="E311" s="33"/>
    </row>
    <row r="312" spans="3:5" s="1" customFormat="1" ht="12.75">
      <c r="C312" s="33"/>
      <c r="D312" s="33"/>
      <c r="E312" s="33"/>
    </row>
    <row r="313" spans="3:5" s="1" customFormat="1" ht="12.75">
      <c r="C313" s="33"/>
      <c r="D313" s="33"/>
      <c r="E313" s="33"/>
    </row>
    <row r="314" spans="3:5" s="1" customFormat="1" ht="12.75">
      <c r="C314" s="33"/>
      <c r="D314" s="33"/>
      <c r="E314" s="33"/>
    </row>
    <row r="315" spans="3:5" s="1" customFormat="1" ht="12.75">
      <c r="C315" s="33"/>
      <c r="D315" s="33"/>
      <c r="E315" s="33"/>
    </row>
    <row r="316" spans="3:5" s="1" customFormat="1" ht="12.75">
      <c r="C316" s="33"/>
      <c r="D316" s="33"/>
      <c r="E316" s="33"/>
    </row>
    <row r="317" spans="3:5" s="1" customFormat="1" ht="12.75">
      <c r="C317" s="33"/>
      <c r="D317" s="33"/>
      <c r="E317" s="33"/>
    </row>
    <row r="318" spans="3:5" s="1" customFormat="1" ht="12.75">
      <c r="C318" s="33"/>
      <c r="D318" s="33"/>
      <c r="E318" s="33"/>
    </row>
    <row r="319" spans="3:5" s="1" customFormat="1" ht="12.75">
      <c r="C319" s="33"/>
      <c r="D319" s="33"/>
      <c r="E319" s="33"/>
    </row>
    <row r="320" spans="3:5" s="1" customFormat="1" ht="12.75">
      <c r="C320" s="33"/>
      <c r="D320" s="33"/>
      <c r="E320" s="33"/>
    </row>
    <row r="321" spans="3:5" s="1" customFormat="1" ht="12.75">
      <c r="C321" s="33"/>
      <c r="D321" s="33"/>
      <c r="E321" s="33"/>
    </row>
    <row r="322" spans="3:5" s="1" customFormat="1" ht="12.75">
      <c r="C322" s="33"/>
      <c r="D322" s="33"/>
      <c r="E322" s="33"/>
    </row>
    <row r="323" spans="3:5" s="1" customFormat="1" ht="12.75">
      <c r="C323" s="33"/>
      <c r="D323" s="33"/>
      <c r="E323" s="33"/>
    </row>
    <row r="324" spans="3:5" s="1" customFormat="1" ht="12.75">
      <c r="C324" s="33"/>
      <c r="D324" s="33"/>
      <c r="E324" s="33"/>
    </row>
    <row r="325" spans="3:5" s="1" customFormat="1" ht="12.75">
      <c r="C325" s="33"/>
      <c r="D325" s="33"/>
      <c r="E325" s="33"/>
    </row>
    <row r="326" spans="3:5" s="1" customFormat="1" ht="12.75">
      <c r="C326" s="33"/>
      <c r="D326" s="33"/>
      <c r="E326" s="33"/>
    </row>
    <row r="327" spans="3:5" s="1" customFormat="1" ht="12.75">
      <c r="C327" s="33"/>
      <c r="D327" s="33"/>
      <c r="E327" s="33"/>
    </row>
    <row r="328" spans="3:5" s="1" customFormat="1" ht="12.75">
      <c r="C328" s="33"/>
      <c r="D328" s="33"/>
      <c r="E328" s="33"/>
    </row>
    <row r="329" spans="3:5" s="1" customFormat="1" ht="12.75">
      <c r="C329" s="33"/>
      <c r="D329" s="33"/>
      <c r="E329" s="33"/>
    </row>
    <row r="330" spans="3:5" s="1" customFormat="1" ht="12.75">
      <c r="C330" s="33"/>
      <c r="D330" s="33"/>
      <c r="E330" s="33"/>
    </row>
    <row r="331" spans="3:5" s="1" customFormat="1" ht="12.75">
      <c r="C331" s="33"/>
      <c r="D331" s="33"/>
      <c r="E331" s="33"/>
    </row>
    <row r="332" spans="3:5" s="1" customFormat="1" ht="12.75">
      <c r="C332" s="33"/>
      <c r="D332" s="33"/>
      <c r="E332" s="33"/>
    </row>
    <row r="333" spans="3:5" s="1" customFormat="1" ht="12.75">
      <c r="C333" s="33"/>
      <c r="D333" s="33"/>
      <c r="E333" s="33"/>
    </row>
    <row r="334" spans="3:5" s="1" customFormat="1" ht="12.75">
      <c r="C334" s="33"/>
      <c r="D334" s="33"/>
      <c r="E334" s="33"/>
    </row>
    <row r="335" spans="3:5" s="1" customFormat="1" ht="12.75">
      <c r="C335" s="33"/>
      <c r="D335" s="33"/>
      <c r="E335" s="33"/>
    </row>
    <row r="336" spans="3:5" s="1" customFormat="1" ht="12.75">
      <c r="C336" s="33"/>
      <c r="D336" s="33"/>
      <c r="E336" s="33"/>
    </row>
    <row r="337" spans="3:5" s="1" customFormat="1" ht="12.75">
      <c r="C337" s="33"/>
      <c r="D337" s="33"/>
      <c r="E337" s="33"/>
    </row>
    <row r="338" spans="3:5" s="1" customFormat="1" ht="12.75">
      <c r="C338" s="33"/>
      <c r="D338" s="33"/>
      <c r="E338" s="33"/>
    </row>
    <row r="339" spans="3:5" s="1" customFormat="1" ht="12.75">
      <c r="C339" s="33"/>
      <c r="D339" s="33"/>
      <c r="E339" s="33"/>
    </row>
    <row r="340" spans="3:5" s="1" customFormat="1" ht="12.75">
      <c r="C340" s="33"/>
      <c r="D340" s="33"/>
      <c r="E340" s="33"/>
    </row>
    <row r="341" spans="3:5" s="1" customFormat="1" ht="12.75">
      <c r="C341" s="33"/>
      <c r="D341" s="33"/>
      <c r="E341" s="33"/>
    </row>
    <row r="342" spans="3:5" s="1" customFormat="1" ht="12.75">
      <c r="C342" s="33"/>
      <c r="D342" s="33"/>
      <c r="E342" s="33"/>
    </row>
    <row r="343" spans="3:5" s="1" customFormat="1" ht="12.75">
      <c r="C343" s="33"/>
      <c r="D343" s="33"/>
      <c r="E343" s="33"/>
    </row>
    <row r="344" spans="3:5" s="1" customFormat="1" ht="12.75">
      <c r="C344" s="33"/>
      <c r="D344" s="33"/>
      <c r="E344" s="33"/>
    </row>
    <row r="345" spans="3:5" s="1" customFormat="1" ht="12.75">
      <c r="C345" s="33"/>
      <c r="D345" s="33"/>
      <c r="E345" s="33"/>
    </row>
    <row r="346" spans="3:5" s="1" customFormat="1" ht="12.75">
      <c r="C346" s="33"/>
      <c r="D346" s="33"/>
      <c r="E346" s="33"/>
    </row>
    <row r="347" spans="3:5" s="1" customFormat="1" ht="12.75">
      <c r="C347" s="33"/>
      <c r="D347" s="33"/>
      <c r="E347" s="33"/>
    </row>
    <row r="348" spans="3:5" s="1" customFormat="1" ht="12.75">
      <c r="C348" s="33"/>
      <c r="D348" s="33"/>
      <c r="E348" s="33"/>
    </row>
    <row r="349" spans="3:5" s="1" customFormat="1" ht="12.75">
      <c r="C349" s="33"/>
      <c r="D349" s="33"/>
      <c r="E349" s="33"/>
    </row>
    <row r="350" spans="3:5" s="1" customFormat="1" ht="12.75">
      <c r="C350" s="33"/>
      <c r="D350" s="33"/>
      <c r="E350" s="33"/>
    </row>
    <row r="351" spans="3:5" s="1" customFormat="1" ht="12.75">
      <c r="C351" s="33"/>
      <c r="D351" s="33"/>
      <c r="E351" s="33"/>
    </row>
    <row r="352" spans="3:5" s="1" customFormat="1" ht="12.75">
      <c r="C352" s="33"/>
      <c r="D352" s="33"/>
      <c r="E352" s="33"/>
    </row>
    <row r="353" spans="3:5" s="1" customFormat="1" ht="12.75">
      <c r="C353" s="33"/>
      <c r="D353" s="33"/>
      <c r="E353" s="33"/>
    </row>
    <row r="354" spans="3:5" s="1" customFormat="1" ht="12.75">
      <c r="C354" s="33"/>
      <c r="D354" s="33"/>
      <c r="E354" s="33"/>
    </row>
    <row r="355" spans="3:5" s="1" customFormat="1" ht="12.75">
      <c r="C355" s="33"/>
      <c r="D355" s="33"/>
      <c r="E355" s="33"/>
    </row>
    <row r="356" spans="3:5" s="1" customFormat="1" ht="12.75">
      <c r="C356" s="33"/>
      <c r="D356" s="33"/>
      <c r="E356" s="33"/>
    </row>
    <row r="357" spans="3:5" s="1" customFormat="1" ht="12.75">
      <c r="C357" s="33"/>
      <c r="D357" s="33"/>
      <c r="E357" s="33"/>
    </row>
    <row r="358" spans="3:5" s="1" customFormat="1" ht="12.75">
      <c r="C358" s="33"/>
      <c r="D358" s="33"/>
      <c r="E358" s="33"/>
    </row>
    <row r="359" spans="3:5" s="1" customFormat="1" ht="12.75">
      <c r="C359" s="33"/>
      <c r="D359" s="33"/>
      <c r="E359" s="33"/>
    </row>
    <row r="360" spans="3:5" s="1" customFormat="1" ht="12.75">
      <c r="C360" s="33"/>
      <c r="D360" s="33"/>
      <c r="E360" s="33"/>
    </row>
    <row r="361" spans="3:5" s="1" customFormat="1" ht="12.75">
      <c r="C361" s="33"/>
      <c r="D361" s="33"/>
      <c r="E361" s="33"/>
    </row>
    <row r="362" spans="3:5" s="1" customFormat="1" ht="12.75">
      <c r="C362" s="33"/>
      <c r="D362" s="33"/>
      <c r="E362" s="33"/>
    </row>
    <row r="363" spans="3:5" s="1" customFormat="1" ht="12.75">
      <c r="C363" s="33"/>
      <c r="D363" s="33"/>
      <c r="E363" s="33"/>
    </row>
    <row r="364" spans="3:5" s="1" customFormat="1" ht="12.75">
      <c r="C364" s="33"/>
      <c r="D364" s="33"/>
      <c r="E364" s="33"/>
    </row>
    <row r="365" spans="3:5" s="1" customFormat="1" ht="12.75">
      <c r="C365" s="33"/>
      <c r="D365" s="33"/>
      <c r="E365" s="33"/>
    </row>
    <row r="366" spans="3:5" s="1" customFormat="1" ht="12.75">
      <c r="C366" s="33"/>
      <c r="D366" s="33"/>
      <c r="E366" s="33"/>
    </row>
    <row r="367" spans="3:5" s="1" customFormat="1" ht="12.75">
      <c r="C367" s="33"/>
      <c r="D367" s="33"/>
      <c r="E367" s="33"/>
    </row>
    <row r="368" spans="3:5" s="1" customFormat="1" ht="12.75">
      <c r="C368" s="33"/>
      <c r="D368" s="33"/>
      <c r="E368" s="33"/>
    </row>
    <row r="369" spans="3:5" s="1" customFormat="1" ht="12.75">
      <c r="C369" s="33"/>
      <c r="D369" s="33"/>
      <c r="E369" s="33"/>
    </row>
    <row r="370" spans="3:5" s="1" customFormat="1" ht="12.75">
      <c r="C370" s="33"/>
      <c r="D370" s="33"/>
      <c r="E370" s="33"/>
    </row>
    <row r="371" spans="3:5" s="1" customFormat="1" ht="12.75">
      <c r="C371" s="33"/>
      <c r="D371" s="33"/>
      <c r="E371" s="33"/>
    </row>
    <row r="372" spans="3:5" s="1" customFormat="1" ht="12.75">
      <c r="C372" s="33"/>
      <c r="D372" s="33"/>
      <c r="E372" s="33"/>
    </row>
    <row r="373" spans="3:5" s="1" customFormat="1" ht="12.75">
      <c r="C373" s="33"/>
      <c r="D373" s="33"/>
      <c r="E373" s="33"/>
    </row>
    <row r="374" spans="3:5" s="1" customFormat="1" ht="12.75">
      <c r="C374" s="33"/>
      <c r="D374" s="33"/>
      <c r="E374" s="33"/>
    </row>
    <row r="375" spans="3:5" s="1" customFormat="1" ht="12.75">
      <c r="C375" s="33"/>
      <c r="D375" s="33"/>
      <c r="E375" s="33"/>
    </row>
    <row r="376" spans="3:5" s="1" customFormat="1" ht="12.75">
      <c r="C376" s="33"/>
      <c r="D376" s="33"/>
      <c r="E376" s="33"/>
    </row>
    <row r="377" spans="3:5" s="1" customFormat="1" ht="12.75">
      <c r="C377" s="33"/>
      <c r="D377" s="33"/>
      <c r="E377" s="33"/>
    </row>
    <row r="378" spans="3:5" s="1" customFormat="1" ht="12.75">
      <c r="C378" s="33"/>
      <c r="D378" s="33"/>
      <c r="E378" s="33"/>
    </row>
    <row r="379" spans="3:5" s="1" customFormat="1" ht="12.75">
      <c r="C379" s="33"/>
      <c r="D379" s="33"/>
      <c r="E379" s="33"/>
    </row>
    <row r="380" spans="3:5" s="1" customFormat="1" ht="12.75">
      <c r="C380" s="33"/>
      <c r="D380" s="33"/>
      <c r="E380" s="33"/>
    </row>
    <row r="381" spans="3:5" s="1" customFormat="1" ht="12.75">
      <c r="C381" s="33"/>
      <c r="D381" s="33"/>
      <c r="E381" s="33"/>
    </row>
    <row r="382" spans="3:5" s="1" customFormat="1" ht="12.75">
      <c r="C382" s="33"/>
      <c r="D382" s="33"/>
      <c r="E382" s="33"/>
    </row>
    <row r="383" spans="3:5" s="1" customFormat="1" ht="12.75">
      <c r="C383" s="33"/>
      <c r="D383" s="33"/>
      <c r="E383" s="33"/>
    </row>
    <row r="384" spans="3:5" s="1" customFormat="1" ht="12.75">
      <c r="C384" s="33"/>
      <c r="D384" s="33"/>
      <c r="E384" s="33"/>
    </row>
    <row r="385" spans="3:5" s="1" customFormat="1" ht="12.75">
      <c r="C385" s="33"/>
      <c r="D385" s="33"/>
      <c r="E385" s="33"/>
    </row>
    <row r="386" spans="3:5" s="1" customFormat="1" ht="12.75">
      <c r="C386" s="33"/>
      <c r="D386" s="33"/>
      <c r="E386" s="33"/>
    </row>
    <row r="387" spans="3:5" s="1" customFormat="1" ht="12.75">
      <c r="C387" s="33"/>
      <c r="D387" s="33"/>
      <c r="E387" s="33"/>
    </row>
    <row r="388" spans="3:5" s="1" customFormat="1" ht="12.75">
      <c r="C388" s="33"/>
      <c r="D388" s="33"/>
      <c r="E388" s="33"/>
    </row>
    <row r="389" spans="3:5" s="1" customFormat="1" ht="12.75">
      <c r="C389" s="33"/>
      <c r="D389" s="33"/>
      <c r="E389" s="33"/>
    </row>
    <row r="390" spans="3:5" s="1" customFormat="1" ht="12.75">
      <c r="C390" s="33"/>
      <c r="D390" s="33"/>
      <c r="E390" s="33"/>
    </row>
    <row r="391" spans="3:5" s="1" customFormat="1" ht="12.75">
      <c r="C391" s="33"/>
      <c r="D391" s="33"/>
      <c r="E391" s="33"/>
    </row>
    <row r="392" spans="3:5" s="1" customFormat="1" ht="12.75">
      <c r="C392" s="33"/>
      <c r="D392" s="33"/>
      <c r="E392" s="33"/>
    </row>
    <row r="393" spans="3:5" s="1" customFormat="1" ht="12.75">
      <c r="C393" s="33"/>
      <c r="D393" s="33"/>
      <c r="E393" s="33"/>
    </row>
    <row r="394" spans="3:5" s="1" customFormat="1" ht="12.75">
      <c r="C394" s="33"/>
      <c r="D394" s="33"/>
      <c r="E394" s="33"/>
    </row>
    <row r="395" spans="3:5" s="1" customFormat="1" ht="12.75">
      <c r="C395" s="33"/>
      <c r="D395" s="33"/>
      <c r="E395" s="33"/>
    </row>
    <row r="396" spans="3:5" s="1" customFormat="1" ht="12.75">
      <c r="C396" s="33"/>
      <c r="D396" s="33"/>
      <c r="E396" s="33"/>
    </row>
    <row r="397" spans="3:5" s="1" customFormat="1" ht="12.75">
      <c r="C397" s="33"/>
      <c r="D397" s="33"/>
      <c r="E397" s="33"/>
    </row>
    <row r="398" spans="3:5" s="1" customFormat="1" ht="12.75">
      <c r="C398" s="33"/>
      <c r="D398" s="33"/>
      <c r="E398" s="33"/>
    </row>
    <row r="399" spans="3:5" s="1" customFormat="1" ht="12.75">
      <c r="C399" s="33"/>
      <c r="D399" s="33"/>
      <c r="E399" s="33"/>
    </row>
    <row r="400" spans="3:5" s="1" customFormat="1" ht="12.75">
      <c r="C400" s="33"/>
      <c r="D400" s="33"/>
      <c r="E400" s="33"/>
    </row>
    <row r="401" spans="3:5" s="1" customFormat="1" ht="12.75">
      <c r="C401" s="33"/>
      <c r="D401" s="33"/>
      <c r="E401" s="33"/>
    </row>
    <row r="402" spans="3:5" s="1" customFormat="1" ht="12.75">
      <c r="C402" s="33"/>
      <c r="D402" s="33"/>
      <c r="E402" s="33"/>
    </row>
    <row r="403" spans="3:5" s="1" customFormat="1" ht="12.75">
      <c r="C403" s="33"/>
      <c r="D403" s="33"/>
      <c r="E403" s="33"/>
    </row>
    <row r="404" spans="3:5" s="1" customFormat="1" ht="12.75">
      <c r="C404" s="33"/>
      <c r="D404" s="33"/>
      <c r="E404" s="33"/>
    </row>
    <row r="405" spans="3:5" s="1" customFormat="1" ht="12.75">
      <c r="C405" s="33"/>
      <c r="D405" s="33"/>
      <c r="E405" s="33"/>
    </row>
    <row r="406" spans="3:5" s="1" customFormat="1" ht="12.75">
      <c r="C406" s="33"/>
      <c r="D406" s="33"/>
      <c r="E406" s="33"/>
    </row>
    <row r="407" spans="3:5" s="1" customFormat="1" ht="12.75">
      <c r="C407" s="33"/>
      <c r="D407" s="33"/>
      <c r="E407" s="33"/>
    </row>
    <row r="408" spans="3:5" s="1" customFormat="1" ht="12.75">
      <c r="C408" s="33"/>
      <c r="D408" s="33"/>
      <c r="E408" s="33"/>
    </row>
    <row r="409" spans="3:5" s="1" customFormat="1" ht="12.75">
      <c r="C409" s="33"/>
      <c r="D409" s="33"/>
      <c r="E409" s="33"/>
    </row>
    <row r="410" spans="3:5" s="1" customFormat="1" ht="12.75">
      <c r="C410" s="33"/>
      <c r="D410" s="33"/>
      <c r="E410" s="33"/>
    </row>
    <row r="411" spans="3:5" s="1" customFormat="1" ht="12.75">
      <c r="C411" s="33"/>
      <c r="D411" s="33"/>
      <c r="E411" s="33"/>
    </row>
    <row r="412" spans="3:5" s="1" customFormat="1" ht="12.75">
      <c r="C412" s="33"/>
      <c r="D412" s="33"/>
      <c r="E412" s="33"/>
    </row>
    <row r="413" spans="3:5" s="1" customFormat="1" ht="12.75">
      <c r="C413" s="33"/>
      <c r="D413" s="33"/>
      <c r="E413" s="33"/>
    </row>
    <row r="414" spans="3:5" s="1" customFormat="1" ht="12.75">
      <c r="C414" s="33"/>
      <c r="D414" s="33"/>
      <c r="E414" s="33"/>
    </row>
    <row r="415" spans="3:5" s="1" customFormat="1" ht="12.75">
      <c r="C415" s="33"/>
      <c r="D415" s="33"/>
      <c r="E415" s="33"/>
    </row>
    <row r="416" spans="3:5" s="1" customFormat="1" ht="12.75">
      <c r="C416" s="33"/>
      <c r="D416" s="33"/>
      <c r="E416" s="33"/>
    </row>
    <row r="417" spans="3:5" s="1" customFormat="1" ht="12.75">
      <c r="C417" s="33"/>
      <c r="D417" s="33"/>
      <c r="E417" s="33"/>
    </row>
    <row r="418" spans="3:5" s="1" customFormat="1" ht="12.75">
      <c r="C418" s="33"/>
      <c r="D418" s="33"/>
      <c r="E418" s="33"/>
    </row>
    <row r="419" spans="3:5" s="1" customFormat="1" ht="12.75">
      <c r="C419" s="33"/>
      <c r="D419" s="33"/>
      <c r="E419" s="33"/>
    </row>
    <row r="420" spans="3:5" s="1" customFormat="1" ht="12.75">
      <c r="C420" s="33"/>
      <c r="D420" s="33"/>
      <c r="E420" s="33"/>
    </row>
    <row r="421" spans="3:5" s="1" customFormat="1" ht="12.75">
      <c r="C421" s="33"/>
      <c r="D421" s="33"/>
      <c r="E421" s="33"/>
    </row>
    <row r="422" spans="3:5" s="1" customFormat="1" ht="12.75">
      <c r="C422" s="33"/>
      <c r="D422" s="33"/>
      <c r="E422" s="33"/>
    </row>
    <row r="423" spans="3:5" s="1" customFormat="1" ht="12.75">
      <c r="C423" s="33"/>
      <c r="D423" s="33"/>
      <c r="E423" s="33"/>
    </row>
    <row r="424" spans="3:5" s="1" customFormat="1" ht="12.75">
      <c r="C424" s="33"/>
      <c r="D424" s="33"/>
      <c r="E424" s="33"/>
    </row>
    <row r="425" spans="3:5" s="1" customFormat="1" ht="12.75">
      <c r="C425" s="33"/>
      <c r="D425" s="33"/>
      <c r="E425" s="33"/>
    </row>
    <row r="426" spans="3:5" s="1" customFormat="1" ht="12.75">
      <c r="C426" s="33"/>
      <c r="D426" s="33"/>
      <c r="E426" s="33"/>
    </row>
    <row r="427" spans="3:5" s="1" customFormat="1" ht="12.75">
      <c r="C427" s="33"/>
      <c r="D427" s="33"/>
      <c r="E427" s="33"/>
    </row>
    <row r="428" spans="3:5" s="1" customFormat="1" ht="12.75">
      <c r="C428" s="33"/>
      <c r="D428" s="33"/>
      <c r="E428" s="33"/>
    </row>
    <row r="429" spans="3:5" s="1" customFormat="1" ht="12.75">
      <c r="C429" s="33"/>
      <c r="D429" s="33"/>
      <c r="E429" s="33"/>
    </row>
    <row r="430" spans="3:5" s="1" customFormat="1" ht="12.75">
      <c r="C430" s="33"/>
      <c r="D430" s="33"/>
      <c r="E430" s="33"/>
    </row>
    <row r="431" spans="3:5" s="1" customFormat="1" ht="12.75">
      <c r="C431" s="33"/>
      <c r="D431" s="33"/>
      <c r="E431" s="33"/>
    </row>
    <row r="432" spans="3:5" s="1" customFormat="1" ht="12.75">
      <c r="C432" s="33"/>
      <c r="D432" s="33"/>
      <c r="E432" s="33"/>
    </row>
    <row r="433" spans="3:5" s="1" customFormat="1" ht="12.75">
      <c r="C433" s="33"/>
      <c r="D433" s="33"/>
      <c r="E433" s="33"/>
    </row>
    <row r="434" spans="3:5" s="1" customFormat="1" ht="12.75">
      <c r="C434" s="33"/>
      <c r="D434" s="33"/>
      <c r="E434" s="33"/>
    </row>
    <row r="435" spans="3:5" s="1" customFormat="1" ht="12.75">
      <c r="C435" s="33"/>
      <c r="D435" s="33"/>
      <c r="E435" s="33"/>
    </row>
    <row r="436" spans="3:5" s="1" customFormat="1" ht="12.75">
      <c r="C436" s="33"/>
      <c r="D436" s="33"/>
      <c r="E436" s="33"/>
    </row>
    <row r="437" spans="3:5" s="1" customFormat="1" ht="12.75">
      <c r="C437" s="33"/>
      <c r="D437" s="33"/>
      <c r="E437" s="33"/>
    </row>
    <row r="438" spans="3:5" s="1" customFormat="1" ht="12.75">
      <c r="C438" s="33"/>
      <c r="D438" s="33"/>
      <c r="E438" s="33"/>
    </row>
    <row r="439" spans="3:5" s="1" customFormat="1" ht="12.75">
      <c r="C439" s="33"/>
      <c r="D439" s="33"/>
      <c r="E439" s="33"/>
    </row>
    <row r="440" spans="3:5" s="1" customFormat="1" ht="12.75">
      <c r="C440" s="33"/>
      <c r="D440" s="33"/>
      <c r="E440" s="33"/>
    </row>
    <row r="441" spans="3:5" s="1" customFormat="1" ht="12.75">
      <c r="C441" s="33"/>
      <c r="D441" s="33"/>
      <c r="E441" s="33"/>
    </row>
    <row r="442" spans="3:5" s="1" customFormat="1" ht="12.75">
      <c r="C442" s="33"/>
      <c r="D442" s="33"/>
      <c r="E442" s="33"/>
    </row>
    <row r="443" spans="3:5" s="1" customFormat="1" ht="12.75">
      <c r="C443" s="33"/>
      <c r="D443" s="33"/>
      <c r="E443" s="33"/>
    </row>
    <row r="444" spans="3:5" s="1" customFormat="1" ht="12.75">
      <c r="C444" s="33"/>
      <c r="D444" s="33"/>
      <c r="E444" s="33"/>
    </row>
    <row r="445" spans="3:5" s="1" customFormat="1" ht="12.75">
      <c r="C445" s="33"/>
      <c r="D445" s="33"/>
      <c r="E445" s="33"/>
    </row>
    <row r="446" spans="3:5" s="1" customFormat="1" ht="12.75">
      <c r="C446" s="33"/>
      <c r="D446" s="33"/>
      <c r="E446" s="33"/>
    </row>
    <row r="447" spans="3:5" s="1" customFormat="1" ht="12.75">
      <c r="C447" s="33"/>
      <c r="D447" s="33"/>
      <c r="E447" s="33"/>
    </row>
    <row r="448" spans="3:5" s="1" customFormat="1" ht="12.75">
      <c r="C448" s="33"/>
      <c r="D448" s="33"/>
      <c r="E448" s="33"/>
    </row>
    <row r="449" spans="3:5" s="1" customFormat="1" ht="12.75">
      <c r="C449" s="33"/>
      <c r="D449" s="33"/>
      <c r="E449" s="33"/>
    </row>
    <row r="450" spans="3:5" s="1" customFormat="1" ht="12.75">
      <c r="C450" s="33"/>
      <c r="D450" s="33"/>
      <c r="E450" s="33"/>
    </row>
    <row r="451" spans="3:5" s="1" customFormat="1" ht="12.75">
      <c r="C451" s="33"/>
      <c r="D451" s="33"/>
      <c r="E451" s="33"/>
    </row>
    <row r="452" spans="3:5" s="1" customFormat="1" ht="12.75">
      <c r="C452" s="33"/>
      <c r="D452" s="33"/>
      <c r="E452" s="33"/>
    </row>
    <row r="453" spans="3:5" s="1" customFormat="1" ht="12.75">
      <c r="C453" s="33"/>
      <c r="D453" s="33"/>
      <c r="E453" s="33"/>
    </row>
    <row r="454" spans="3:5" s="1" customFormat="1" ht="12.75">
      <c r="C454" s="33"/>
      <c r="D454" s="33"/>
      <c r="E454" s="33"/>
    </row>
    <row r="455" spans="3:5" s="1" customFormat="1" ht="12.75">
      <c r="C455" s="33"/>
      <c r="D455" s="33"/>
      <c r="E455" s="33"/>
    </row>
    <row r="456" spans="3:5" s="1" customFormat="1" ht="12.75">
      <c r="C456" s="33"/>
      <c r="D456" s="33"/>
      <c r="E456" s="33"/>
    </row>
    <row r="457" spans="3:5" s="1" customFormat="1" ht="12.75">
      <c r="C457" s="33"/>
      <c r="D457" s="33"/>
      <c r="E457" s="33"/>
    </row>
    <row r="458" spans="3:5" s="1" customFormat="1" ht="12.75">
      <c r="C458" s="33"/>
      <c r="D458" s="33"/>
      <c r="E458" s="33"/>
    </row>
    <row r="459" spans="3:5" s="1" customFormat="1" ht="12.75">
      <c r="C459" s="33"/>
      <c r="D459" s="33"/>
      <c r="E459" s="33"/>
    </row>
    <row r="460" spans="3:5" s="1" customFormat="1" ht="12.75">
      <c r="C460" s="33"/>
      <c r="D460" s="33"/>
      <c r="E460" s="33"/>
    </row>
    <row r="461" spans="3:5" s="1" customFormat="1" ht="12.75">
      <c r="C461" s="33"/>
      <c r="D461" s="33"/>
      <c r="E461" s="33"/>
    </row>
    <row r="462" spans="3:5" s="1" customFormat="1" ht="12.75">
      <c r="C462" s="33"/>
      <c r="D462" s="33"/>
      <c r="E462" s="33"/>
    </row>
    <row r="463" spans="3:5" s="1" customFormat="1" ht="12.75">
      <c r="C463" s="33"/>
      <c r="D463" s="33"/>
      <c r="E463" s="33"/>
    </row>
    <row r="464" spans="3:5" s="1" customFormat="1" ht="12.75">
      <c r="C464" s="33"/>
      <c r="D464" s="33"/>
      <c r="E464" s="33"/>
    </row>
    <row r="465" spans="3:5" s="1" customFormat="1" ht="12.75">
      <c r="C465" s="33"/>
      <c r="D465" s="33"/>
      <c r="E465" s="33"/>
    </row>
    <row r="466" spans="3:5" s="1" customFormat="1" ht="12.75">
      <c r="C466" s="33"/>
      <c r="D466" s="33"/>
      <c r="E466" s="33"/>
    </row>
    <row r="467" spans="3:5" s="1" customFormat="1" ht="12.75">
      <c r="C467" s="33"/>
      <c r="D467" s="33"/>
      <c r="E467" s="33"/>
    </row>
    <row r="468" spans="3:5" s="1" customFormat="1" ht="12.75">
      <c r="C468" s="33"/>
      <c r="D468" s="33"/>
      <c r="E468" s="33"/>
    </row>
    <row r="469" spans="3:5" s="1" customFormat="1" ht="12.75">
      <c r="C469" s="33"/>
      <c r="D469" s="33"/>
      <c r="E469" s="33"/>
    </row>
    <row r="470" spans="3:5" s="1" customFormat="1" ht="12.75">
      <c r="C470" s="33"/>
      <c r="D470" s="33"/>
      <c r="E470" s="33"/>
    </row>
    <row r="471" spans="3:5" s="1" customFormat="1" ht="12.75">
      <c r="C471" s="33"/>
      <c r="D471" s="33"/>
      <c r="E471" s="33"/>
    </row>
    <row r="472" spans="3:5" s="1" customFormat="1" ht="12.75">
      <c r="C472" s="33"/>
      <c r="D472" s="33"/>
      <c r="E472" s="33"/>
    </row>
    <row r="473" spans="3:5" s="1" customFormat="1" ht="12.75">
      <c r="C473" s="33"/>
      <c r="D473" s="33"/>
      <c r="E473" s="33"/>
    </row>
    <row r="474" spans="3:5" s="1" customFormat="1" ht="12.75">
      <c r="C474" s="33"/>
      <c r="D474" s="33"/>
      <c r="E474" s="33"/>
    </row>
    <row r="475" spans="3:5" s="1" customFormat="1" ht="12.75">
      <c r="C475" s="33"/>
      <c r="D475" s="33"/>
      <c r="E475" s="33"/>
    </row>
    <row r="476" spans="3:5" s="1" customFormat="1" ht="12.75">
      <c r="C476" s="33"/>
      <c r="D476" s="33"/>
      <c r="E476" s="33"/>
    </row>
    <row r="477" spans="3:5" s="1" customFormat="1" ht="12.75">
      <c r="C477" s="33"/>
      <c r="D477" s="33"/>
      <c r="E477" s="33"/>
    </row>
    <row r="478" spans="3:5" s="1" customFormat="1" ht="12.75">
      <c r="C478" s="33"/>
      <c r="D478" s="33"/>
      <c r="E478" s="33"/>
    </row>
    <row r="479" spans="3:5" s="1" customFormat="1" ht="12.75">
      <c r="C479" s="33"/>
      <c r="D479" s="33"/>
      <c r="E479" s="33"/>
    </row>
    <row r="480" spans="3:5" s="1" customFormat="1" ht="12.75">
      <c r="C480" s="33"/>
      <c r="D480" s="33"/>
      <c r="E480" s="33"/>
    </row>
    <row r="481" spans="3:5" s="1" customFormat="1" ht="12.75">
      <c r="C481" s="33"/>
      <c r="D481" s="33"/>
      <c r="E481" s="33"/>
    </row>
    <row r="482" spans="3:5" s="1" customFormat="1" ht="12.75">
      <c r="C482" s="33"/>
      <c r="D482" s="33"/>
      <c r="E482" s="33"/>
    </row>
    <row r="483" spans="3:5" s="1" customFormat="1" ht="12.75">
      <c r="C483" s="33"/>
      <c r="D483" s="33"/>
      <c r="E483" s="33"/>
    </row>
    <row r="484" spans="3:5" s="1" customFormat="1" ht="12.75">
      <c r="C484" s="33"/>
      <c r="D484" s="33"/>
      <c r="E484" s="33"/>
    </row>
    <row r="485" spans="3:5" s="1" customFormat="1" ht="12.75">
      <c r="C485" s="33"/>
      <c r="D485" s="33"/>
      <c r="E485" s="33"/>
    </row>
    <row r="486" spans="3:5" s="1" customFormat="1" ht="12.75">
      <c r="C486" s="33"/>
      <c r="D486" s="33"/>
      <c r="E486" s="33"/>
    </row>
    <row r="487" spans="3:5" s="1" customFormat="1" ht="12.75">
      <c r="C487" s="33"/>
      <c r="D487" s="33"/>
      <c r="E487" s="33"/>
    </row>
    <row r="488" spans="3:5" s="1" customFormat="1" ht="12.75">
      <c r="C488" s="33"/>
      <c r="D488" s="33"/>
      <c r="E488" s="33"/>
    </row>
    <row r="489" spans="3:5" s="1" customFormat="1" ht="12.75">
      <c r="C489" s="33"/>
      <c r="D489" s="33"/>
      <c r="E489" s="33"/>
    </row>
    <row r="490" spans="3:5" s="1" customFormat="1" ht="12.75">
      <c r="C490" s="33"/>
      <c r="D490" s="33"/>
      <c r="E490" s="33"/>
    </row>
    <row r="491" spans="3:5" s="1" customFormat="1" ht="12.75">
      <c r="C491" s="33"/>
      <c r="D491" s="33"/>
      <c r="E491" s="33"/>
    </row>
    <row r="492" spans="3:5" s="1" customFormat="1" ht="12.75">
      <c r="C492" s="33"/>
      <c r="D492" s="33"/>
      <c r="E492" s="33"/>
    </row>
    <row r="493" spans="3:5" s="1" customFormat="1" ht="12.75">
      <c r="C493" s="33"/>
      <c r="D493" s="33"/>
      <c r="E493" s="33"/>
    </row>
    <row r="494" spans="3:5" s="1" customFormat="1" ht="12.75">
      <c r="C494" s="33"/>
      <c r="D494" s="33"/>
      <c r="E494" s="33"/>
    </row>
    <row r="495" spans="3:5" s="1" customFormat="1" ht="12.75">
      <c r="C495" s="33"/>
      <c r="D495" s="33"/>
      <c r="E495" s="33"/>
    </row>
    <row r="496" spans="3:5" s="1" customFormat="1" ht="12.75">
      <c r="C496" s="33"/>
      <c r="D496" s="33"/>
      <c r="E496" s="33"/>
    </row>
    <row r="497" spans="3:5" s="1" customFormat="1" ht="12.75">
      <c r="C497" s="33"/>
      <c r="D497" s="33"/>
      <c r="E497" s="33"/>
    </row>
    <row r="498" spans="3:5" s="1" customFormat="1" ht="12.75">
      <c r="C498" s="33"/>
      <c r="D498" s="33"/>
      <c r="E498" s="33"/>
    </row>
    <row r="499" spans="3:5" s="1" customFormat="1" ht="12.75">
      <c r="C499" s="33"/>
      <c r="D499" s="33"/>
      <c r="E499" s="33"/>
    </row>
    <row r="500" spans="3:5" s="1" customFormat="1" ht="12.75">
      <c r="C500" s="33"/>
      <c r="D500" s="33"/>
      <c r="E500" s="33"/>
    </row>
    <row r="501" spans="3:5" s="1" customFormat="1" ht="12.75">
      <c r="C501" s="33"/>
      <c r="D501" s="33"/>
      <c r="E501" s="33"/>
    </row>
    <row r="502" spans="3:5" s="1" customFormat="1" ht="12.75">
      <c r="C502" s="33"/>
      <c r="D502" s="33"/>
      <c r="E502" s="33"/>
    </row>
    <row r="503" spans="3:5" s="1" customFormat="1" ht="12.75">
      <c r="C503" s="33"/>
      <c r="D503" s="33"/>
      <c r="E503" s="33"/>
    </row>
    <row r="504" spans="3:5" s="1" customFormat="1" ht="12.75">
      <c r="C504" s="33"/>
      <c r="D504" s="33"/>
      <c r="E504" s="33"/>
    </row>
    <row r="505" spans="3:5" s="1" customFormat="1" ht="12.75">
      <c r="C505" s="33"/>
      <c r="D505" s="33"/>
      <c r="E505" s="33"/>
    </row>
    <row r="506" spans="3:5" s="1" customFormat="1" ht="12.75">
      <c r="C506" s="33"/>
      <c r="D506" s="33"/>
      <c r="E506" s="33"/>
    </row>
    <row r="507" spans="3:5" s="1" customFormat="1" ht="12.75">
      <c r="C507" s="33"/>
      <c r="D507" s="33"/>
      <c r="E507" s="33"/>
    </row>
    <row r="508" spans="3:5" s="1" customFormat="1" ht="12.75">
      <c r="C508" s="33"/>
      <c r="D508" s="33"/>
      <c r="E508" s="33"/>
    </row>
    <row r="509" spans="3:5" s="1" customFormat="1" ht="12.75">
      <c r="C509" s="33"/>
      <c r="D509" s="33"/>
      <c r="E509" s="33"/>
    </row>
    <row r="510" spans="3:5" s="1" customFormat="1" ht="12.75">
      <c r="C510" s="33"/>
      <c r="D510" s="33"/>
      <c r="E510" s="33"/>
    </row>
    <row r="511" spans="3:5" s="1" customFormat="1" ht="12.75">
      <c r="C511" s="33"/>
      <c r="D511" s="33"/>
      <c r="E511" s="33"/>
    </row>
    <row r="512" spans="3:5" s="1" customFormat="1" ht="12.75">
      <c r="C512" s="33"/>
      <c r="D512" s="33"/>
      <c r="E512" s="33"/>
    </row>
    <row r="513" spans="3:5" s="1" customFormat="1" ht="12.75">
      <c r="C513" s="33"/>
      <c r="D513" s="33"/>
      <c r="E513" s="33"/>
    </row>
    <row r="514" spans="3:5" s="1" customFormat="1" ht="12.75">
      <c r="C514" s="33"/>
      <c r="D514" s="33"/>
      <c r="E514" s="33"/>
    </row>
    <row r="515" spans="3:5" s="1" customFormat="1" ht="12.75">
      <c r="C515" s="33"/>
      <c r="D515" s="33"/>
      <c r="E515" s="33"/>
    </row>
    <row r="516" spans="3:5" s="1" customFormat="1" ht="12.75">
      <c r="C516" s="33"/>
      <c r="D516" s="33"/>
      <c r="E516" s="33"/>
    </row>
    <row r="517" spans="3:5" s="1" customFormat="1" ht="12.75">
      <c r="C517" s="33"/>
      <c r="D517" s="33"/>
      <c r="E517" s="33"/>
    </row>
    <row r="518" spans="3:5" s="1" customFormat="1" ht="12.75">
      <c r="C518" s="33"/>
      <c r="D518" s="33"/>
      <c r="E518" s="33"/>
    </row>
    <row r="519" spans="3:5" s="1" customFormat="1" ht="12.75">
      <c r="C519" s="33"/>
      <c r="D519" s="33"/>
      <c r="E519" s="33"/>
    </row>
    <row r="520" spans="3:5" s="1" customFormat="1" ht="12.75">
      <c r="C520" s="33"/>
      <c r="D520" s="33"/>
      <c r="E520" s="33"/>
    </row>
    <row r="521" spans="3:5" s="1" customFormat="1" ht="12.75">
      <c r="C521" s="33"/>
      <c r="D521" s="33"/>
      <c r="E521" s="33"/>
    </row>
    <row r="522" spans="3:5" s="1" customFormat="1" ht="12.75">
      <c r="C522" s="33"/>
      <c r="D522" s="33"/>
      <c r="E522" s="33"/>
    </row>
    <row r="523" spans="3:5" s="1" customFormat="1" ht="12.75">
      <c r="C523" s="33"/>
      <c r="D523" s="33"/>
      <c r="E523" s="33"/>
    </row>
    <row r="524" spans="3:5" s="1" customFormat="1" ht="12.75">
      <c r="C524" s="33"/>
      <c r="D524" s="33"/>
      <c r="E524" s="33"/>
    </row>
    <row r="525" spans="3:5" s="1" customFormat="1" ht="12.75">
      <c r="C525" s="33"/>
      <c r="D525" s="33"/>
      <c r="E525" s="33"/>
    </row>
    <row r="526" spans="3:5" s="1" customFormat="1" ht="12.75">
      <c r="C526" s="33"/>
      <c r="D526" s="33"/>
      <c r="E526" s="33"/>
    </row>
    <row r="527" spans="3:5" s="1" customFormat="1" ht="12.75">
      <c r="C527" s="33"/>
      <c r="D527" s="33"/>
      <c r="E527" s="33"/>
    </row>
    <row r="528" spans="3:5" s="1" customFormat="1" ht="12.75">
      <c r="C528" s="33"/>
      <c r="D528" s="33"/>
      <c r="E528" s="33"/>
    </row>
    <row r="529" spans="3:5" s="1" customFormat="1" ht="12.75">
      <c r="C529" s="33"/>
      <c r="D529" s="33"/>
      <c r="E529" s="33"/>
    </row>
    <row r="530" spans="3:5" s="1" customFormat="1" ht="12.75">
      <c r="C530" s="33"/>
      <c r="D530" s="33"/>
      <c r="E530" s="33"/>
    </row>
    <row r="531" spans="3:5" s="1" customFormat="1" ht="12.75">
      <c r="C531" s="33"/>
      <c r="D531" s="33"/>
      <c r="E531" s="33"/>
    </row>
    <row r="532" spans="3:5" s="1" customFormat="1" ht="12.75">
      <c r="C532" s="33"/>
      <c r="D532" s="33"/>
      <c r="E532" s="33"/>
    </row>
    <row r="533" spans="3:5" s="1" customFormat="1" ht="12.75">
      <c r="C533" s="33"/>
      <c r="D533" s="33"/>
      <c r="E533" s="33"/>
    </row>
    <row r="534" spans="3:5" s="1" customFormat="1" ht="12.75">
      <c r="C534" s="33"/>
      <c r="D534" s="33"/>
      <c r="E534" s="33"/>
    </row>
    <row r="535" spans="3:5" s="1" customFormat="1" ht="12.75">
      <c r="C535" s="33"/>
      <c r="D535" s="33"/>
      <c r="E535" s="33"/>
    </row>
    <row r="536" spans="3:5" s="1" customFormat="1" ht="12.75">
      <c r="C536" s="33"/>
      <c r="D536" s="33"/>
      <c r="E536" s="33"/>
    </row>
    <row r="537" spans="3:5" s="1" customFormat="1" ht="12.75">
      <c r="C537" s="33"/>
      <c r="D537" s="33"/>
      <c r="E537" s="33"/>
    </row>
    <row r="538" spans="3:5" s="1" customFormat="1" ht="12.75">
      <c r="C538" s="33"/>
      <c r="D538" s="33"/>
      <c r="E538" s="33"/>
    </row>
    <row r="539" spans="3:5" s="1" customFormat="1" ht="12.75">
      <c r="C539" s="33"/>
      <c r="D539" s="33"/>
      <c r="E539" s="33"/>
    </row>
    <row r="540" spans="3:5" s="1" customFormat="1" ht="12.75">
      <c r="C540" s="33"/>
      <c r="D540" s="33"/>
      <c r="E540" s="33"/>
    </row>
    <row r="541" spans="3:5" s="1" customFormat="1" ht="12.75">
      <c r="C541" s="33"/>
      <c r="D541" s="33"/>
      <c r="E541" s="33"/>
    </row>
    <row r="542" spans="3:5" s="1" customFormat="1" ht="12.75">
      <c r="C542" s="33"/>
      <c r="D542" s="33"/>
      <c r="E542" s="33"/>
    </row>
    <row r="543" spans="3:5" s="1" customFormat="1" ht="12.75">
      <c r="C543" s="33"/>
      <c r="D543" s="33"/>
      <c r="E543" s="33"/>
    </row>
    <row r="544" spans="3:5" s="1" customFormat="1" ht="12.75">
      <c r="C544" s="33"/>
      <c r="D544" s="33"/>
      <c r="E544" s="33"/>
    </row>
    <row r="545" spans="3:5" s="1" customFormat="1" ht="12.75">
      <c r="C545" s="33"/>
      <c r="D545" s="33"/>
      <c r="E545" s="33"/>
    </row>
    <row r="546" spans="3:5" s="1" customFormat="1" ht="12.75">
      <c r="C546" s="33"/>
      <c r="D546" s="33"/>
      <c r="E546" s="33"/>
    </row>
    <row r="547" spans="3:5" s="1" customFormat="1" ht="12.75">
      <c r="C547" s="33"/>
      <c r="D547" s="33"/>
      <c r="E547" s="33"/>
    </row>
    <row r="548" spans="3:5" s="1" customFormat="1" ht="12.75">
      <c r="C548" s="33"/>
      <c r="D548" s="33"/>
      <c r="E548" s="33"/>
    </row>
    <row r="549" spans="3:5" s="1" customFormat="1" ht="12.75">
      <c r="C549" s="33"/>
      <c r="D549" s="33"/>
      <c r="E549" s="33"/>
    </row>
    <row r="550" spans="3:5" s="1" customFormat="1" ht="12.75">
      <c r="C550" s="33"/>
      <c r="D550" s="33"/>
      <c r="E550" s="33"/>
    </row>
    <row r="551" spans="3:5" s="1" customFormat="1" ht="12.75">
      <c r="C551" s="33"/>
      <c r="D551" s="33"/>
      <c r="E551" s="33"/>
    </row>
    <row r="552" spans="3:5" s="1" customFormat="1" ht="12.75">
      <c r="C552" s="33"/>
      <c r="D552" s="33"/>
      <c r="E552" s="33"/>
    </row>
    <row r="553" spans="3:5" s="1" customFormat="1" ht="12.75">
      <c r="C553" s="33"/>
      <c r="D553" s="33"/>
      <c r="E553" s="33"/>
    </row>
    <row r="554" spans="3:5" s="1" customFormat="1" ht="12.75">
      <c r="C554" s="33"/>
      <c r="D554" s="33"/>
      <c r="E554" s="33"/>
    </row>
    <row r="555" spans="3:5" s="1" customFormat="1" ht="12.75">
      <c r="C555" s="33"/>
      <c r="D555" s="33"/>
      <c r="E555" s="33"/>
    </row>
    <row r="556" spans="3:5" s="1" customFormat="1" ht="12.75">
      <c r="C556" s="33"/>
      <c r="D556" s="33"/>
      <c r="E556" s="33"/>
    </row>
    <row r="557" spans="3:5" s="1" customFormat="1" ht="12.75">
      <c r="C557" s="33"/>
      <c r="D557" s="33"/>
      <c r="E557" s="33"/>
    </row>
    <row r="558" spans="3:5" s="1" customFormat="1" ht="12.75">
      <c r="C558" s="33"/>
      <c r="D558" s="33"/>
      <c r="E558" s="33"/>
    </row>
    <row r="559" spans="3:5" s="1" customFormat="1" ht="12.75">
      <c r="C559" s="33"/>
      <c r="D559" s="33"/>
      <c r="E559" s="33"/>
    </row>
    <row r="560" spans="3:5" s="1" customFormat="1" ht="12.75">
      <c r="C560" s="33"/>
      <c r="D560" s="33"/>
      <c r="E560" s="33"/>
    </row>
  </sheetData>
  <sheetProtection algorithmName="SHA-512" hashValue="lNIxfMXu5wwbtlkOnuFexJHJj+46TwLah9kjz6RbAythsAQvzyQVEAnEf/cPf1XRGoXjKTi84i4t+GCjU8hSrQ==" saltValue="hTkXsOnV5KK0MqsC59zyMA==" spinCount="100000" sheet="1" objects="1" scenarios="1"/>
  <mergeCells count="75">
    <mergeCell ref="B2:E2"/>
    <mergeCell ref="B5:E5"/>
    <mergeCell ref="B6:D6"/>
    <mergeCell ref="B7:D7"/>
    <mergeCell ref="B8:D8"/>
    <mergeCell ref="B3:E3"/>
    <mergeCell ref="B9:D9"/>
    <mergeCell ref="B10:D10"/>
    <mergeCell ref="B11:D11"/>
    <mergeCell ref="B13:E13"/>
    <mergeCell ref="C14:D14"/>
    <mergeCell ref="C15:D15"/>
    <mergeCell ref="B17:E17"/>
    <mergeCell ref="B18:E18"/>
    <mergeCell ref="B19:D19"/>
    <mergeCell ref="B20:D20"/>
    <mergeCell ref="B22:B23"/>
    <mergeCell ref="C22:D22"/>
    <mergeCell ref="E22:E23"/>
    <mergeCell ref="C23:D23"/>
    <mergeCell ref="B24:E24"/>
    <mergeCell ref="C25:D25"/>
    <mergeCell ref="C26:D26"/>
    <mergeCell ref="B28:E28"/>
    <mergeCell ref="B29:E29"/>
    <mergeCell ref="E30:E31"/>
    <mergeCell ref="E33:E37"/>
    <mergeCell ref="B39:D39"/>
    <mergeCell ref="B40:E40"/>
    <mergeCell ref="E41:E42"/>
    <mergeCell ref="B47:E47"/>
    <mergeCell ref="C48:D48"/>
    <mergeCell ref="E48:E61"/>
    <mergeCell ref="C50:D50"/>
    <mergeCell ref="C52:D52"/>
    <mergeCell ref="C53:D53"/>
    <mergeCell ref="C54:D54"/>
    <mergeCell ref="C55:D55"/>
    <mergeCell ref="C56:D56"/>
    <mergeCell ref="C57:D57"/>
    <mergeCell ref="C58:D58"/>
    <mergeCell ref="C59:D59"/>
    <mergeCell ref="C60:D60"/>
    <mergeCell ref="C61:D61"/>
    <mergeCell ref="B62:C62"/>
    <mergeCell ref="B64:C64"/>
    <mergeCell ref="B66:E66"/>
    <mergeCell ref="E67:E72"/>
    <mergeCell ref="D74:E74"/>
    <mergeCell ref="B75:E75"/>
    <mergeCell ref="C76:D76"/>
    <mergeCell ref="B77:C77"/>
    <mergeCell ref="B79:C79"/>
    <mergeCell ref="D80:E80"/>
    <mergeCell ref="B81:E81"/>
    <mergeCell ref="B82:E82"/>
    <mergeCell ref="E83:E84"/>
    <mergeCell ref="B86:D86"/>
    <mergeCell ref="B87:C87"/>
    <mergeCell ref="B89:E89"/>
    <mergeCell ref="E90:E92"/>
    <mergeCell ref="D96:E96"/>
    <mergeCell ref="B97:E97"/>
    <mergeCell ref="B98:C98"/>
    <mergeCell ref="E98:E102"/>
    <mergeCell ref="B99:C99"/>
    <mergeCell ref="B100:C100"/>
    <mergeCell ref="B101:C101"/>
    <mergeCell ref="B102:C102"/>
    <mergeCell ref="B104:E104"/>
    <mergeCell ref="E105:E106"/>
    <mergeCell ref="B109:C109"/>
    <mergeCell ref="E109:E111"/>
    <mergeCell ref="B110:C110"/>
    <mergeCell ref="B111:C111"/>
  </mergeCells>
  <printOptions horizontalCentered="1"/>
  <pageMargins left="0.51180555555555496" right="0.51180555555555496" top="0.62986111111111098" bottom="0.62986111111111098" header="0.51180555555555496" footer="0.31527777777777799"/>
  <pageSetup paperSize="9" firstPageNumber="0" fitToHeight="0" orientation="landscape" horizontalDpi="300" verticalDpi="300"/>
  <headerFooter>
    <oddFooter>&amp;CPágina &amp;P de &amp;N</oddFooter>
  </headerFooter>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1:AMJ560"/>
  <sheetViews>
    <sheetView showGridLines="0" topLeftCell="A2" zoomScale="90" zoomScaleNormal="90" workbookViewId="0">
      <selection activeCell="B3" sqref="B3:E3"/>
    </sheetView>
  </sheetViews>
  <sheetFormatPr defaultColWidth="9.140625" defaultRowHeight="15" outlineLevelRow="2"/>
  <cols>
    <col min="1" max="1" width="1.42578125" style="1" customWidth="1"/>
    <col min="2" max="2" width="45.7109375" style="2" customWidth="1"/>
    <col min="3" max="3" width="15" style="18" customWidth="1"/>
    <col min="4" max="4" width="17" style="18" customWidth="1"/>
    <col min="5" max="5" width="20" style="18" customWidth="1"/>
    <col min="6" max="6" width="75.28515625" style="2" customWidth="1"/>
    <col min="7" max="7" width="1.85546875" style="1" customWidth="1"/>
    <col min="8" max="8" width="12" style="1" customWidth="1"/>
    <col min="9" max="82" width="9.140625" style="1"/>
    <col min="83" max="1024" width="9.140625" style="2"/>
  </cols>
  <sheetData>
    <row r="1" spans="2:6" ht="7.5" customHeight="1"/>
    <row r="2" spans="2:6" ht="17.25" thickBot="1">
      <c r="B2" s="196" t="s">
        <v>43</v>
      </c>
      <c r="C2" s="196"/>
      <c r="D2" s="196"/>
      <c r="E2" s="196"/>
      <c r="F2" s="19"/>
    </row>
    <row r="3" spans="2:6" ht="15" customHeight="1" thickBot="1">
      <c r="B3" s="196" t="s">
        <v>214</v>
      </c>
      <c r="C3" s="196"/>
      <c r="D3" s="196"/>
      <c r="E3" s="196"/>
    </row>
    <row r="4" spans="2:6" ht="15" customHeight="1" thickBot="1">
      <c r="B4" s="20"/>
    </row>
    <row r="5" spans="2:6" ht="15" customHeight="1">
      <c r="B5" s="171" t="s">
        <v>13</v>
      </c>
      <c r="C5" s="171"/>
      <c r="D5" s="171"/>
      <c r="E5" s="171"/>
      <c r="F5" s="20"/>
    </row>
    <row r="6" spans="2:6" ht="15" customHeight="1">
      <c r="B6" s="193" t="s">
        <v>44</v>
      </c>
      <c r="C6" s="193"/>
      <c r="D6" s="193"/>
      <c r="E6" s="21" t="str">
        <f>IF('RESUMO A'!C17="","",'RESUMO A'!C17)</f>
        <v/>
      </c>
      <c r="F6" s="22"/>
    </row>
    <row r="7" spans="2:6" ht="15" customHeight="1">
      <c r="B7" s="193" t="s">
        <v>45</v>
      </c>
      <c r="C7" s="193"/>
      <c r="D7" s="193"/>
      <c r="E7" s="6" t="s">
        <v>16</v>
      </c>
      <c r="F7" s="20"/>
    </row>
    <row r="8" spans="2:6" ht="39.75" customHeight="1">
      <c r="B8" s="193" t="s">
        <v>46</v>
      </c>
      <c r="C8" s="193"/>
      <c r="D8" s="193"/>
      <c r="E8" s="138"/>
      <c r="F8" s="23" t="s">
        <v>47</v>
      </c>
    </row>
    <row r="9" spans="2:6" ht="15" customHeight="1">
      <c r="B9" s="193" t="s">
        <v>48</v>
      </c>
      <c r="C9" s="193"/>
      <c r="D9" s="193"/>
      <c r="E9" s="138"/>
      <c r="F9" s="24" t="s">
        <v>49</v>
      </c>
    </row>
    <row r="10" spans="2:6" ht="15" customHeight="1">
      <c r="B10" s="193" t="s">
        <v>50</v>
      </c>
      <c r="C10" s="193"/>
      <c r="D10" s="193"/>
      <c r="E10" s="138"/>
      <c r="F10" s="25" t="s">
        <v>51</v>
      </c>
    </row>
    <row r="11" spans="2:6" ht="15" customHeight="1">
      <c r="B11" s="194" t="s">
        <v>52</v>
      </c>
      <c r="C11" s="194"/>
      <c r="D11" s="194"/>
      <c r="E11" s="26">
        <v>24</v>
      </c>
      <c r="F11" s="20"/>
    </row>
    <row r="12" spans="2:6" ht="6.95" customHeight="1"/>
    <row r="13" spans="2:6" ht="15" customHeight="1">
      <c r="B13" s="171" t="s">
        <v>53</v>
      </c>
      <c r="C13" s="171"/>
      <c r="D13" s="171"/>
      <c r="E13" s="171"/>
      <c r="F13" s="20"/>
    </row>
    <row r="14" spans="2:6" ht="24.95" customHeight="1">
      <c r="B14" s="27" t="s">
        <v>54</v>
      </c>
      <c r="C14" s="195" t="s">
        <v>55</v>
      </c>
      <c r="D14" s="195"/>
      <c r="E14" s="10" t="s">
        <v>56</v>
      </c>
      <c r="F14" s="28"/>
    </row>
    <row r="15" spans="2:6" s="2" customFormat="1" ht="15" customHeight="1">
      <c r="B15" s="29" t="s">
        <v>164</v>
      </c>
      <c r="C15" s="192" t="s">
        <v>58</v>
      </c>
      <c r="D15" s="192"/>
      <c r="E15" s="26">
        <v>9</v>
      </c>
      <c r="F15" s="20"/>
    </row>
    <row r="16" spans="2:6" ht="6.95" customHeight="1"/>
    <row r="17" spans="1:82" ht="15" customHeight="1">
      <c r="B17" s="171" t="s">
        <v>59</v>
      </c>
      <c r="C17" s="171"/>
      <c r="D17" s="171"/>
      <c r="E17" s="171"/>
      <c r="F17" s="20"/>
    </row>
    <row r="18" spans="1:82" ht="15" customHeight="1">
      <c r="B18" s="151" t="s">
        <v>60</v>
      </c>
      <c r="C18" s="151"/>
      <c r="D18" s="151"/>
      <c r="E18" s="151"/>
      <c r="F18" s="20"/>
    </row>
    <row r="19" spans="1:82" ht="15" customHeight="1">
      <c r="B19" s="193" t="s">
        <v>61</v>
      </c>
      <c r="C19" s="193"/>
      <c r="D19" s="193"/>
      <c r="E19" s="6" t="s">
        <v>62</v>
      </c>
      <c r="F19" s="20"/>
    </row>
    <row r="20" spans="1:82" ht="15" customHeight="1">
      <c r="B20" s="193" t="s">
        <v>63</v>
      </c>
      <c r="C20" s="193"/>
      <c r="D20" s="193"/>
      <c r="E20" s="30">
        <v>4867.51</v>
      </c>
      <c r="F20" s="31"/>
    </row>
    <row r="21" spans="1:82" s="1" customFormat="1" ht="6.95" customHeight="1">
      <c r="B21" s="32"/>
      <c r="C21" s="33"/>
      <c r="D21" s="33"/>
      <c r="E21" s="33"/>
    </row>
    <row r="22" spans="1:82" ht="30.75" customHeight="1">
      <c r="B22" s="188" t="str">
        <f>B15</f>
        <v>Analista de Arquivo</v>
      </c>
      <c r="C22" s="189" t="s">
        <v>64</v>
      </c>
      <c r="D22" s="189"/>
      <c r="E22" s="190" t="s">
        <v>65</v>
      </c>
      <c r="F22" s="1"/>
      <c r="CA22" s="2"/>
      <c r="CB22" s="2"/>
      <c r="CC22" s="2"/>
      <c r="CD22" s="2"/>
    </row>
    <row r="23" spans="1:82" ht="30" customHeight="1">
      <c r="B23" s="188"/>
      <c r="C23" s="191" t="s">
        <v>66</v>
      </c>
      <c r="D23" s="191"/>
      <c r="E23" s="190"/>
      <c r="F23" s="1"/>
      <c r="CA23" s="2"/>
      <c r="CB23" s="2"/>
      <c r="CC23" s="2"/>
      <c r="CD23" s="2"/>
    </row>
    <row r="24" spans="1:82" ht="15.2" customHeight="1">
      <c r="B24" s="151" t="s">
        <v>67</v>
      </c>
      <c r="C24" s="151"/>
      <c r="D24" s="151"/>
      <c r="E24" s="151"/>
      <c r="F24" s="1"/>
      <c r="CC24" s="2"/>
      <c r="CD24" s="2"/>
    </row>
    <row r="25" spans="1:82" ht="15.2" customHeight="1" outlineLevel="1">
      <c r="B25" s="34" t="s">
        <v>68</v>
      </c>
      <c r="C25" s="177">
        <f>E20</f>
        <v>4867.51</v>
      </c>
      <c r="D25" s="177"/>
      <c r="E25" s="36" t="s">
        <v>69</v>
      </c>
      <c r="F25" s="1"/>
      <c r="CC25" s="2"/>
      <c r="CD25" s="2"/>
    </row>
    <row r="26" spans="1:82" ht="15.2" customHeight="1">
      <c r="A26" s="2"/>
      <c r="B26" s="37" t="s">
        <v>70</v>
      </c>
      <c r="C26" s="186">
        <f>C25</f>
        <v>4867.51</v>
      </c>
      <c r="D26" s="186"/>
      <c r="E26" s="39" t="s">
        <v>71</v>
      </c>
      <c r="F26" s="1"/>
      <c r="CC26" s="2"/>
      <c r="CD26" s="2"/>
    </row>
    <row r="27" spans="1:82" s="1" customFormat="1" ht="6.95" customHeight="1">
      <c r="B27" s="40"/>
      <c r="C27" s="41"/>
      <c r="D27" s="41"/>
      <c r="E27" s="42"/>
      <c r="CC27" s="2"/>
      <c r="CD27" s="2"/>
    </row>
    <row r="28" spans="1:82" s="1" customFormat="1" ht="15.2" customHeight="1">
      <c r="B28" s="171" t="s">
        <v>72</v>
      </c>
      <c r="C28" s="171"/>
      <c r="D28" s="171"/>
      <c r="E28" s="171"/>
      <c r="CC28" s="2"/>
      <c r="CD28" s="2"/>
    </row>
    <row r="29" spans="1:82" s="1" customFormat="1" ht="27.75" customHeight="1" outlineLevel="1">
      <c r="B29" s="187" t="s">
        <v>73</v>
      </c>
      <c r="C29" s="187"/>
      <c r="D29" s="187"/>
      <c r="E29" s="187"/>
      <c r="CC29" s="2"/>
      <c r="CD29" s="2"/>
    </row>
    <row r="30" spans="1:82" s="1" customFormat="1" ht="15.2" customHeight="1" outlineLevel="1">
      <c r="B30" s="5" t="s">
        <v>74</v>
      </c>
      <c r="C30" s="43">
        <v>0.2</v>
      </c>
      <c r="D30" s="44">
        <f t="shared" ref="D30:D37" si="0">ROUND(C30*C$26,2)</f>
        <v>973.5</v>
      </c>
      <c r="E30" s="165" t="s">
        <v>69</v>
      </c>
      <c r="CC30" s="2"/>
      <c r="CD30" s="2"/>
    </row>
    <row r="31" spans="1:82" s="1" customFormat="1" ht="15.2" customHeight="1" outlineLevel="1">
      <c r="B31" s="5" t="s">
        <v>75</v>
      </c>
      <c r="C31" s="43">
        <v>2.5000000000000001E-2</v>
      </c>
      <c r="D31" s="44">
        <f t="shared" si="0"/>
        <v>121.69</v>
      </c>
      <c r="E31" s="165"/>
      <c r="CC31" s="2"/>
      <c r="CD31" s="2"/>
    </row>
    <row r="32" spans="1:82" s="1" customFormat="1" ht="15.2" customHeight="1" outlineLevel="1">
      <c r="B32" s="34" t="s">
        <v>165</v>
      </c>
      <c r="C32" s="139"/>
      <c r="D32" s="35">
        <f t="shared" si="0"/>
        <v>0</v>
      </c>
      <c r="E32" s="36" t="s">
        <v>77</v>
      </c>
      <c r="F32" s="24" t="s">
        <v>78</v>
      </c>
      <c r="CC32" s="2"/>
      <c r="CD32" s="2"/>
    </row>
    <row r="33" spans="2:82" s="1" customFormat="1" ht="15.2" customHeight="1" outlineLevel="1">
      <c r="B33" s="5" t="s">
        <v>79</v>
      </c>
      <c r="C33" s="43">
        <v>1.4999999999999999E-2</v>
      </c>
      <c r="D33" s="44">
        <f t="shared" si="0"/>
        <v>73.010000000000005</v>
      </c>
      <c r="E33" s="165" t="s">
        <v>69</v>
      </c>
      <c r="CC33" s="2"/>
      <c r="CD33" s="2"/>
    </row>
    <row r="34" spans="2:82" s="1" customFormat="1" ht="15.2" customHeight="1" outlineLevel="1">
      <c r="B34" s="5" t="s">
        <v>80</v>
      </c>
      <c r="C34" s="43">
        <v>0.01</v>
      </c>
      <c r="D34" s="44">
        <f t="shared" si="0"/>
        <v>48.68</v>
      </c>
      <c r="E34" s="165"/>
      <c r="CC34" s="2"/>
      <c r="CD34" s="2"/>
    </row>
    <row r="35" spans="2:82" s="1" customFormat="1" ht="15.2" customHeight="1" outlineLevel="1">
      <c r="B35" s="5" t="s">
        <v>81</v>
      </c>
      <c r="C35" s="43">
        <v>6.0000000000000001E-3</v>
      </c>
      <c r="D35" s="44">
        <f t="shared" si="0"/>
        <v>29.21</v>
      </c>
      <c r="E35" s="165"/>
      <c r="CC35" s="2"/>
      <c r="CD35" s="2"/>
    </row>
    <row r="36" spans="2:82" s="1" customFormat="1" ht="15.2" customHeight="1" outlineLevel="1">
      <c r="B36" s="5" t="s">
        <v>82</v>
      </c>
      <c r="C36" s="43">
        <v>2E-3</v>
      </c>
      <c r="D36" s="44">
        <f t="shared" si="0"/>
        <v>9.74</v>
      </c>
      <c r="E36" s="165"/>
      <c r="CC36" s="2"/>
      <c r="CD36" s="2"/>
    </row>
    <row r="37" spans="2:82" s="1" customFormat="1" ht="15.2" customHeight="1" outlineLevel="1">
      <c r="B37" s="5" t="s">
        <v>83</v>
      </c>
      <c r="C37" s="43">
        <v>0.08</v>
      </c>
      <c r="D37" s="44">
        <f t="shared" si="0"/>
        <v>389.4</v>
      </c>
      <c r="E37" s="165"/>
      <c r="CC37" s="2"/>
      <c r="CD37" s="2"/>
    </row>
    <row r="38" spans="2:82" s="1" customFormat="1" ht="15.2" customHeight="1" outlineLevel="1">
      <c r="B38" s="27" t="s">
        <v>84</v>
      </c>
      <c r="C38" s="45">
        <f>SUM(C30:C37)</f>
        <v>0.33800000000000002</v>
      </c>
      <c r="D38" s="46">
        <f>SUM(D30:D37)</f>
        <v>1645.23</v>
      </c>
      <c r="E38" s="36" t="s">
        <v>71</v>
      </c>
      <c r="CC38" s="2"/>
      <c r="CD38" s="2"/>
    </row>
    <row r="39" spans="2:82" s="1" customFormat="1" ht="3.6" customHeight="1" outlineLevel="1">
      <c r="B39" s="185"/>
      <c r="C39" s="185"/>
      <c r="D39" s="185"/>
      <c r="E39" s="42"/>
      <c r="CC39" s="2"/>
      <c r="CD39" s="2"/>
    </row>
    <row r="40" spans="2:82" s="1" customFormat="1" ht="15.2" customHeight="1" outlineLevel="1">
      <c r="B40" s="151" t="s">
        <v>85</v>
      </c>
      <c r="C40" s="151"/>
      <c r="D40" s="151"/>
      <c r="E40" s="151"/>
      <c r="CC40" s="2"/>
      <c r="CD40" s="2"/>
    </row>
    <row r="41" spans="2:82" s="1" customFormat="1" ht="15.2" customHeight="1" outlineLevel="2">
      <c r="B41" s="5" t="s">
        <v>86</v>
      </c>
      <c r="C41" s="43">
        <f>1/12</f>
        <v>8.3333333333333329E-2</v>
      </c>
      <c r="D41" s="44">
        <f>ROUND(C41*(C$26),2)</f>
        <v>405.63</v>
      </c>
      <c r="E41" s="165" t="s">
        <v>69</v>
      </c>
      <c r="CC41" s="2"/>
      <c r="CD41" s="2"/>
    </row>
    <row r="42" spans="2:82" s="1" customFormat="1" ht="15.2" customHeight="1" outlineLevel="2">
      <c r="B42" s="5" t="s">
        <v>87</v>
      </c>
      <c r="C42" s="43">
        <f>1/3/12</f>
        <v>2.7777777777777776E-2</v>
      </c>
      <c r="D42" s="44">
        <f>ROUND(C42*(C$26),2)</f>
        <v>135.21</v>
      </c>
      <c r="E42" s="165"/>
      <c r="CC42" s="2"/>
      <c r="CD42" s="2"/>
    </row>
    <row r="43" spans="2:82" s="1" customFormat="1" ht="15.2" customHeight="1" outlineLevel="2">
      <c r="B43" s="27" t="s">
        <v>88</v>
      </c>
      <c r="C43" s="45">
        <f>SUM(C41:C42)</f>
        <v>0.1111111111111111</v>
      </c>
      <c r="D43" s="46">
        <f>SUM(D41:D42)</f>
        <v>540.84</v>
      </c>
      <c r="E43" s="36" t="s">
        <v>71</v>
      </c>
      <c r="CC43" s="2"/>
      <c r="CD43" s="2"/>
    </row>
    <row r="44" spans="2:82" s="1" customFormat="1" ht="15.2" customHeight="1" outlineLevel="2">
      <c r="B44" s="5" t="s">
        <v>89</v>
      </c>
      <c r="C44" s="43">
        <f>C43*C38</f>
        <v>3.7555555555555557E-2</v>
      </c>
      <c r="D44" s="44">
        <f>ROUND(C26*C44,2)</f>
        <v>182.8</v>
      </c>
      <c r="E44" s="47" t="s">
        <v>69</v>
      </c>
      <c r="CC44" s="2"/>
      <c r="CD44" s="2"/>
    </row>
    <row r="45" spans="2:82" s="1" customFormat="1" ht="15.2" customHeight="1" outlineLevel="1">
      <c r="B45" s="27" t="s">
        <v>90</v>
      </c>
      <c r="C45" s="45">
        <f>SUM(C44+C43)</f>
        <v>0.14866666666666667</v>
      </c>
      <c r="D45" s="46">
        <f>SUM(D43:D44)</f>
        <v>723.6400000000001</v>
      </c>
      <c r="E45" s="36" t="s">
        <v>71</v>
      </c>
      <c r="CC45" s="2"/>
      <c r="CD45" s="2"/>
    </row>
    <row r="46" spans="2:82" s="1" customFormat="1" ht="3.6" customHeight="1" outlineLevel="1">
      <c r="B46" s="40"/>
      <c r="C46" s="41"/>
      <c r="D46" s="41"/>
      <c r="E46" s="42"/>
      <c r="CC46" s="2"/>
      <c r="CD46" s="2"/>
    </row>
    <row r="47" spans="2:82" s="1" customFormat="1" ht="15.2" customHeight="1" outlineLevel="1">
      <c r="B47" s="151" t="s">
        <v>91</v>
      </c>
      <c r="C47" s="151"/>
      <c r="D47" s="151"/>
      <c r="E47" s="151"/>
      <c r="CC47" s="2"/>
      <c r="CD47" s="2"/>
    </row>
    <row r="48" spans="2:82" ht="15.2" customHeight="1" outlineLevel="2">
      <c r="B48" s="34" t="s">
        <v>92</v>
      </c>
      <c r="C48" s="177">
        <f>'Vale Alimentação e Transporte'!F3</f>
        <v>0</v>
      </c>
      <c r="D48" s="177"/>
      <c r="E48" s="165" t="s">
        <v>77</v>
      </c>
      <c r="F48" s="24" t="s">
        <v>93</v>
      </c>
      <c r="CC48" s="2"/>
      <c r="CD48" s="2"/>
    </row>
    <row r="49" spans="2:82" ht="15.2" customHeight="1" outlineLevel="2">
      <c r="B49" s="48" t="s">
        <v>94</v>
      </c>
      <c r="C49" s="49">
        <f>'Vale Alimentação e Transporte'!G4</f>
        <v>0</v>
      </c>
      <c r="D49" s="35">
        <f>'Vale Alimentação e Transporte'!H3</f>
        <v>0</v>
      </c>
      <c r="E49" s="165"/>
      <c r="F49" s="24" t="s">
        <v>95</v>
      </c>
      <c r="CC49" s="2"/>
      <c r="CD49" s="2"/>
    </row>
    <row r="50" spans="2:82" ht="15.2" customHeight="1" outlineLevel="2">
      <c r="B50" s="34" t="s">
        <v>96</v>
      </c>
      <c r="C50" s="182">
        <f>'Vale Alimentação e Transporte'!D10</f>
        <v>0</v>
      </c>
      <c r="D50" s="182"/>
      <c r="E50" s="165"/>
      <c r="F50" s="24" t="s">
        <v>93</v>
      </c>
      <c r="CC50" s="2"/>
      <c r="CD50" s="2"/>
    </row>
    <row r="51" spans="2:82" ht="15.2" customHeight="1" outlineLevel="2">
      <c r="B51" s="48" t="s">
        <v>97</v>
      </c>
      <c r="C51" s="51">
        <f>'Vale Alimentação e Transporte'!E11</f>
        <v>0</v>
      </c>
      <c r="D51" s="50">
        <f>'Vale Alimentação e Transporte'!F10</f>
        <v>0</v>
      </c>
      <c r="E51" s="165"/>
      <c r="F51" s="24" t="s">
        <v>95</v>
      </c>
      <c r="CC51" s="2"/>
      <c r="CD51" s="2"/>
    </row>
    <row r="52" spans="2:82" ht="15.2" customHeight="1" outlineLevel="2">
      <c r="B52" s="140" t="s">
        <v>98</v>
      </c>
      <c r="C52" s="183"/>
      <c r="D52" s="183"/>
      <c r="E52" s="165"/>
      <c r="F52" s="24" t="s">
        <v>99</v>
      </c>
      <c r="CC52" s="2"/>
      <c r="CD52" s="2"/>
    </row>
    <row r="53" spans="2:82" ht="15.2" customHeight="1" outlineLevel="2">
      <c r="B53" s="52" t="s">
        <v>100</v>
      </c>
      <c r="C53" s="184"/>
      <c r="D53" s="184"/>
      <c r="E53" s="165"/>
      <c r="F53" s="24" t="s">
        <v>101</v>
      </c>
      <c r="CC53" s="2"/>
      <c r="CD53" s="2"/>
    </row>
    <row r="54" spans="2:82" ht="15.2" customHeight="1" outlineLevel="2">
      <c r="B54" s="140" t="s">
        <v>102</v>
      </c>
      <c r="C54" s="183"/>
      <c r="D54" s="183"/>
      <c r="E54" s="165"/>
      <c r="F54" s="24" t="s">
        <v>99</v>
      </c>
      <c r="CC54" s="2"/>
      <c r="CD54" s="2"/>
    </row>
    <row r="55" spans="2:82" ht="15.2" customHeight="1" outlineLevel="2">
      <c r="B55" s="53" t="s">
        <v>103</v>
      </c>
      <c r="C55" s="184"/>
      <c r="D55" s="184"/>
      <c r="E55" s="165"/>
      <c r="F55" s="24" t="s">
        <v>101</v>
      </c>
      <c r="CC55" s="2"/>
      <c r="CD55" s="2"/>
    </row>
    <row r="56" spans="2:82" ht="15.2" customHeight="1" outlineLevel="2">
      <c r="B56" s="140" t="s">
        <v>104</v>
      </c>
      <c r="C56" s="183"/>
      <c r="D56" s="183"/>
      <c r="E56" s="165"/>
      <c r="F56" s="24" t="s">
        <v>99</v>
      </c>
      <c r="CC56" s="2"/>
      <c r="CD56" s="2"/>
    </row>
    <row r="57" spans="2:82" ht="15.2" customHeight="1" outlineLevel="2">
      <c r="B57" s="53" t="s">
        <v>105</v>
      </c>
      <c r="C57" s="184"/>
      <c r="D57" s="184"/>
      <c r="E57" s="165"/>
      <c r="F57" s="24" t="s">
        <v>101</v>
      </c>
      <c r="CC57" s="2"/>
      <c r="CD57" s="2"/>
    </row>
    <row r="58" spans="2:82" ht="15.2" customHeight="1" outlineLevel="2">
      <c r="B58" s="140" t="s">
        <v>106</v>
      </c>
      <c r="C58" s="183"/>
      <c r="D58" s="183"/>
      <c r="E58" s="165"/>
      <c r="F58" s="24" t="s">
        <v>99</v>
      </c>
      <c r="CC58" s="2"/>
      <c r="CD58" s="2"/>
    </row>
    <row r="59" spans="2:82" ht="15.2" customHeight="1" outlineLevel="2">
      <c r="B59" s="53" t="s">
        <v>107</v>
      </c>
      <c r="C59" s="184"/>
      <c r="D59" s="184"/>
      <c r="E59" s="165"/>
      <c r="F59" s="24" t="s">
        <v>101</v>
      </c>
      <c r="CC59" s="2"/>
      <c r="CD59" s="2"/>
    </row>
    <row r="60" spans="2:82" ht="15.2" customHeight="1" outlineLevel="2">
      <c r="B60" s="140" t="s">
        <v>108</v>
      </c>
      <c r="C60" s="183"/>
      <c r="D60" s="183"/>
      <c r="E60" s="165"/>
      <c r="F60" s="24" t="s">
        <v>99</v>
      </c>
      <c r="CC60" s="2"/>
      <c r="CD60" s="2"/>
    </row>
    <row r="61" spans="2:82" ht="15.2" customHeight="1" outlineLevel="2">
      <c r="B61" s="53" t="s">
        <v>109</v>
      </c>
      <c r="C61" s="184"/>
      <c r="D61" s="184"/>
      <c r="E61" s="165"/>
      <c r="F61" s="24" t="s">
        <v>101</v>
      </c>
      <c r="CC61" s="2"/>
      <c r="CD61" s="2"/>
    </row>
    <row r="62" spans="2:82" s="1" customFormat="1" ht="15.2" customHeight="1" outlineLevel="1">
      <c r="B62" s="166" t="s">
        <v>110</v>
      </c>
      <c r="C62" s="166"/>
      <c r="D62" s="46">
        <f>(C48+D49+C50+D51+C52+C54+C53)</f>
        <v>0</v>
      </c>
      <c r="E62" s="39" t="s">
        <v>71</v>
      </c>
      <c r="CC62" s="2"/>
      <c r="CD62" s="2"/>
    </row>
    <row r="63" spans="2:82" s="1" customFormat="1" ht="3.6" customHeight="1" outlineLevel="1">
      <c r="B63" s="40"/>
      <c r="C63" s="41"/>
      <c r="D63" s="41"/>
      <c r="E63" s="54"/>
      <c r="CC63" s="2"/>
      <c r="CD63" s="2"/>
    </row>
    <row r="64" spans="2:82" s="1" customFormat="1" ht="15" customHeight="1">
      <c r="B64" s="178" t="s">
        <v>111</v>
      </c>
      <c r="C64" s="178"/>
      <c r="D64" s="38">
        <f>SUM(D38+D45+D62)</f>
        <v>2368.87</v>
      </c>
      <c r="E64" s="39" t="s">
        <v>71</v>
      </c>
      <c r="CC64" s="2"/>
      <c r="CD64" s="2"/>
    </row>
    <row r="65" spans="2:82" s="1" customFormat="1" ht="6.95" customHeight="1">
      <c r="B65" s="40"/>
      <c r="C65" s="41"/>
      <c r="D65" s="41"/>
      <c r="E65" s="42"/>
      <c r="CC65" s="2"/>
      <c r="CD65" s="2"/>
    </row>
    <row r="66" spans="2:82" s="1" customFormat="1" ht="15.2" customHeight="1">
      <c r="B66" s="171" t="s">
        <v>112</v>
      </c>
      <c r="C66" s="171"/>
      <c r="D66" s="171"/>
      <c r="E66" s="171"/>
      <c r="CC66" s="2"/>
      <c r="CD66" s="2"/>
    </row>
    <row r="67" spans="2:82" s="1" customFormat="1" ht="26.25" customHeight="1" outlineLevel="1">
      <c r="B67" s="15" t="s">
        <v>113</v>
      </c>
      <c r="C67" s="55">
        <f>1/30*7/12</f>
        <v>1.9444444444444445E-2</v>
      </c>
      <c r="D67" s="35">
        <f>ROUND(C$26*C67,2)</f>
        <v>94.65</v>
      </c>
      <c r="E67" s="165" t="s">
        <v>69</v>
      </c>
      <c r="CC67" s="2"/>
      <c r="CD67" s="2"/>
    </row>
    <row r="68" spans="2:82" s="1" customFormat="1" ht="26.25" customHeight="1" outlineLevel="1">
      <c r="B68" s="7" t="s">
        <v>114</v>
      </c>
      <c r="C68" s="56">
        <f>C38*C67</f>
        <v>6.5722222222222224E-3</v>
      </c>
      <c r="D68" s="35">
        <f>ROUND(C$26*C68,2)</f>
        <v>31.99</v>
      </c>
      <c r="E68" s="165"/>
      <c r="CC68" s="2"/>
      <c r="CD68" s="2"/>
    </row>
    <row r="69" spans="2:82" s="1" customFormat="1" ht="17.25" customHeight="1" outlineLevel="1">
      <c r="B69" s="15" t="s">
        <v>115</v>
      </c>
      <c r="C69" s="55">
        <f>1*0.08*0.4</f>
        <v>3.2000000000000001E-2</v>
      </c>
      <c r="D69" s="35">
        <f>ROUND((C$26+D43)*C69,2)</f>
        <v>173.07</v>
      </c>
      <c r="E69" s="165"/>
      <c r="CC69" s="2"/>
      <c r="CD69" s="2"/>
    </row>
    <row r="70" spans="2:82" s="1" customFormat="1" ht="27.75" customHeight="1" outlineLevel="1">
      <c r="B70" s="15" t="s">
        <v>116</v>
      </c>
      <c r="C70" s="57">
        <f>(1/12)*6.67%</f>
        <v>5.5583333333333327E-3</v>
      </c>
      <c r="D70" s="58">
        <f>ROUND((C26)*C70,2)</f>
        <v>27.06</v>
      </c>
      <c r="E70" s="165"/>
      <c r="CC70" s="2"/>
      <c r="CD70" s="2"/>
    </row>
    <row r="71" spans="2:82" s="1" customFormat="1" ht="25.5" outlineLevel="1">
      <c r="B71" s="15" t="s">
        <v>117</v>
      </c>
      <c r="C71" s="56">
        <f>C70*8%</f>
        <v>4.4466666666666662E-4</v>
      </c>
      <c r="D71" s="58">
        <f>ROUND(C26*C71,2)</f>
        <v>2.16</v>
      </c>
      <c r="E71" s="165"/>
      <c r="CC71" s="2"/>
      <c r="CD71" s="2"/>
    </row>
    <row r="72" spans="2:82" s="1" customFormat="1" ht="12.75" outlineLevel="1">
      <c r="B72" s="15" t="s">
        <v>118</v>
      </c>
      <c r="C72" s="56">
        <f>(1*0.08*0.4)*6.67%</f>
        <v>2.1343999999999998E-3</v>
      </c>
      <c r="D72" s="58">
        <f>ROUND((C$26+D43)*C72,2)</f>
        <v>11.54</v>
      </c>
      <c r="E72" s="165"/>
      <c r="CC72" s="2"/>
      <c r="CD72" s="2"/>
    </row>
    <row r="73" spans="2:82" s="1" customFormat="1" ht="15.2" customHeight="1">
      <c r="B73" s="37" t="s">
        <v>119</v>
      </c>
      <c r="C73" s="59">
        <f>SUM(C67:C72)</f>
        <v>6.6154066666666664E-2</v>
      </c>
      <c r="D73" s="38">
        <f>SUM(D67:D72)</f>
        <v>340.47</v>
      </c>
      <c r="E73" s="39" t="s">
        <v>71</v>
      </c>
      <c r="CC73" s="2"/>
      <c r="CD73" s="2"/>
    </row>
    <row r="74" spans="2:82" s="1" customFormat="1" ht="6.95" customHeight="1">
      <c r="B74" s="60"/>
      <c r="C74" s="61"/>
      <c r="D74" s="181"/>
      <c r="E74" s="181"/>
      <c r="CC74" s="2"/>
      <c r="CD74" s="2"/>
    </row>
    <row r="75" spans="2:82" s="1" customFormat="1" ht="15.2" customHeight="1">
      <c r="B75" s="171" t="s">
        <v>120</v>
      </c>
      <c r="C75" s="171"/>
      <c r="D75" s="171"/>
      <c r="E75" s="171"/>
      <c r="CC75" s="2"/>
      <c r="CD75" s="2"/>
    </row>
    <row r="76" spans="2:82" s="1" customFormat="1" ht="15.2" customHeight="1">
      <c r="B76" s="34" t="s">
        <v>121</v>
      </c>
      <c r="C76" s="177">
        <f>'Uniformes (guarda-pó-jalecos)'!E4</f>
        <v>0</v>
      </c>
      <c r="D76" s="177"/>
      <c r="E76" s="36" t="s">
        <v>77</v>
      </c>
      <c r="F76" s="24" t="s">
        <v>122</v>
      </c>
      <c r="CC76" s="2"/>
      <c r="CD76" s="2"/>
    </row>
    <row r="77" spans="2:82" s="1" customFormat="1" ht="15.2" customHeight="1">
      <c r="B77" s="178" t="s">
        <v>123</v>
      </c>
      <c r="C77" s="178"/>
      <c r="D77" s="38">
        <f>C76</f>
        <v>0</v>
      </c>
      <c r="E77" s="39" t="s">
        <v>71</v>
      </c>
      <c r="CC77" s="2"/>
      <c r="CD77" s="2"/>
    </row>
    <row r="78" spans="2:82" s="1" customFormat="1" ht="6.95" customHeight="1">
      <c r="B78" s="60"/>
      <c r="C78" s="32"/>
      <c r="D78" s="32"/>
      <c r="E78" s="54"/>
      <c r="CC78" s="2"/>
      <c r="CD78" s="2"/>
    </row>
    <row r="79" spans="2:82" ht="13.5" customHeight="1">
      <c r="B79" s="179" t="s">
        <v>124</v>
      </c>
      <c r="C79" s="179"/>
      <c r="D79" s="62">
        <f>C26+D64+D73+D77</f>
        <v>7576.85</v>
      </c>
      <c r="E79" s="63" t="s">
        <v>71</v>
      </c>
      <c r="F79" s="1"/>
      <c r="CC79" s="2"/>
      <c r="CD79" s="2"/>
    </row>
    <row r="80" spans="2:82" s="1" customFormat="1" ht="6.95" customHeight="1">
      <c r="B80" s="40"/>
      <c r="C80" s="41"/>
      <c r="D80" s="180"/>
      <c r="E80" s="180"/>
      <c r="CC80" s="2"/>
      <c r="CD80" s="2"/>
    </row>
    <row r="81" spans="1:82" s="1" customFormat="1" ht="15.2" customHeight="1">
      <c r="B81" s="171" t="s">
        <v>125</v>
      </c>
      <c r="C81" s="171"/>
      <c r="D81" s="171"/>
      <c r="E81" s="171"/>
      <c r="CC81" s="2"/>
      <c r="CD81" s="2"/>
    </row>
    <row r="82" spans="1:82" s="1" customFormat="1" ht="15.2" customHeight="1">
      <c r="B82" s="151" t="s">
        <v>126</v>
      </c>
      <c r="C82" s="151"/>
      <c r="D82" s="151"/>
      <c r="E82" s="151"/>
      <c r="CC82" s="2"/>
      <c r="CD82" s="2"/>
    </row>
    <row r="83" spans="1:82" ht="15.2" customHeight="1" outlineLevel="1">
      <c r="B83" s="34" t="s">
        <v>127</v>
      </c>
      <c r="C83" s="141"/>
      <c r="D83" s="44">
        <f>ROUND(D$79*C83,2)</f>
        <v>0</v>
      </c>
      <c r="E83" s="165" t="s">
        <v>77</v>
      </c>
      <c r="F83" s="24" t="s">
        <v>128</v>
      </c>
      <c r="CC83" s="2"/>
      <c r="CD83" s="2"/>
    </row>
    <row r="84" spans="1:82" ht="15.2" customHeight="1" outlineLevel="1">
      <c r="B84" s="34" t="s">
        <v>129</v>
      </c>
      <c r="C84" s="141"/>
      <c r="D84" s="44">
        <f>ROUND((D$79+D83)*C84,2)</f>
        <v>0</v>
      </c>
      <c r="E84" s="165"/>
      <c r="F84" s="24" t="s">
        <v>130</v>
      </c>
      <c r="CC84" s="2"/>
      <c r="CD84" s="2"/>
    </row>
    <row r="85" spans="1:82" ht="15.2" customHeight="1">
      <c r="B85" s="27" t="s">
        <v>131</v>
      </c>
      <c r="C85" s="64">
        <f>SUM(C83:C84)</f>
        <v>0</v>
      </c>
      <c r="D85" s="46">
        <f>SUM(D83:D84)</f>
        <v>0</v>
      </c>
      <c r="E85" s="36" t="s">
        <v>71</v>
      </c>
      <c r="F85" s="1"/>
      <c r="CC85" s="2"/>
      <c r="CD85" s="2"/>
    </row>
    <row r="86" spans="1:82" ht="3.6" customHeight="1">
      <c r="B86" s="175"/>
      <c r="C86" s="175"/>
      <c r="D86" s="175"/>
      <c r="E86" s="54"/>
      <c r="F86" s="1"/>
      <c r="CC86" s="2"/>
      <c r="CD86" s="2"/>
    </row>
    <row r="87" spans="1:82" ht="25.5" customHeight="1">
      <c r="B87" s="176" t="s">
        <v>132</v>
      </c>
      <c r="C87" s="176"/>
      <c r="D87" s="65">
        <f>D79+D85</f>
        <v>7576.85</v>
      </c>
      <c r="E87" s="63" t="s">
        <v>71</v>
      </c>
      <c r="F87" s="1"/>
      <c r="CC87" s="2"/>
      <c r="CD87" s="2"/>
    </row>
    <row r="88" spans="1:82" ht="3.2" customHeight="1">
      <c r="B88" s="66"/>
      <c r="C88" s="67"/>
      <c r="D88" s="68"/>
      <c r="E88" s="69"/>
      <c r="F88" s="1"/>
      <c r="CC88" s="2"/>
      <c r="CD88" s="2"/>
    </row>
    <row r="89" spans="1:82" ht="15.2" customHeight="1">
      <c r="B89" s="151" t="s">
        <v>133</v>
      </c>
      <c r="C89" s="151"/>
      <c r="D89" s="151"/>
      <c r="E89" s="151"/>
      <c r="F89" s="1"/>
      <c r="CC89" s="2"/>
      <c r="CD89" s="2"/>
    </row>
    <row r="90" spans="1:82" ht="15.2" customHeight="1" outlineLevel="1">
      <c r="B90" s="5" t="s">
        <v>134</v>
      </c>
      <c r="C90" s="141"/>
      <c r="D90" s="44">
        <f>ROUND(D$94*C90,2)</f>
        <v>0</v>
      </c>
      <c r="E90" s="165" t="s">
        <v>77</v>
      </c>
      <c r="F90" s="24" t="s">
        <v>135</v>
      </c>
      <c r="CC90" s="2"/>
      <c r="CD90" s="2"/>
    </row>
    <row r="91" spans="1:82" ht="15.2" customHeight="1" outlineLevel="1">
      <c r="B91" s="5" t="s">
        <v>136</v>
      </c>
      <c r="C91" s="141"/>
      <c r="D91" s="44">
        <f>ROUND(D$94*C91,2)</f>
        <v>0</v>
      </c>
      <c r="E91" s="165"/>
      <c r="F91" s="24" t="s">
        <v>135</v>
      </c>
      <c r="CC91" s="2"/>
      <c r="CD91" s="2"/>
    </row>
    <row r="92" spans="1:82" ht="15.2" customHeight="1" outlineLevel="1">
      <c r="B92" s="5" t="s">
        <v>137</v>
      </c>
      <c r="C92" s="141"/>
      <c r="D92" s="44">
        <f>ROUND(D$94*C92,2)</f>
        <v>0</v>
      </c>
      <c r="E92" s="165"/>
      <c r="F92" s="24" t="s">
        <v>135</v>
      </c>
      <c r="CC92" s="2"/>
      <c r="CD92" s="2"/>
    </row>
    <row r="93" spans="1:82" s="20" customFormat="1" ht="15.2" customHeight="1">
      <c r="A93" s="70"/>
      <c r="B93" s="27" t="s">
        <v>138</v>
      </c>
      <c r="C93" s="64">
        <f>SUM(C90:C92)</f>
        <v>0</v>
      </c>
      <c r="D93" s="46">
        <f>SUM(D90:D92)</f>
        <v>0</v>
      </c>
      <c r="E93" s="36" t="s">
        <v>71</v>
      </c>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row>
    <row r="94" spans="1:82" s="76" customFormat="1" ht="12.75" hidden="1" customHeight="1">
      <c r="A94" s="71"/>
      <c r="B94" s="72"/>
      <c r="C94" s="73">
        <f>1-C93</f>
        <v>1</v>
      </c>
      <c r="D94" s="74">
        <f>ROUND(D87/C94,2)</f>
        <v>7576.85</v>
      </c>
      <c r="E94" s="75"/>
      <c r="F94" s="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row>
    <row r="95" spans="1:82" s="1" customFormat="1" ht="15.2" customHeight="1" thickBot="1">
      <c r="B95" s="37" t="s">
        <v>139</v>
      </c>
      <c r="C95" s="77">
        <f>C85+C93</f>
        <v>0</v>
      </c>
      <c r="D95" s="38">
        <f>D85+D93</f>
        <v>0</v>
      </c>
      <c r="E95" s="39" t="s">
        <v>71</v>
      </c>
      <c r="CC95" s="2"/>
      <c r="CD95" s="2"/>
    </row>
    <row r="96" spans="1:82" s="1" customFormat="1" ht="6.95" customHeight="1" thickBot="1">
      <c r="B96" s="40"/>
      <c r="C96" s="41"/>
      <c r="D96" s="170"/>
      <c r="E96" s="170"/>
      <c r="CC96" s="2"/>
      <c r="CD96" s="2"/>
    </row>
    <row r="97" spans="2:82" s="1" customFormat="1" ht="15.2" customHeight="1">
      <c r="B97" s="171" t="s">
        <v>140</v>
      </c>
      <c r="C97" s="171"/>
      <c r="D97" s="171"/>
      <c r="E97" s="171"/>
      <c r="CC97" s="2"/>
      <c r="CD97" s="2"/>
    </row>
    <row r="98" spans="2:82" s="1" customFormat="1" ht="12.75" customHeight="1">
      <c r="B98" s="172" t="s">
        <v>141</v>
      </c>
      <c r="C98" s="172"/>
      <c r="D98" s="78">
        <f>D79+D95</f>
        <v>7576.85</v>
      </c>
      <c r="E98" s="167" t="s">
        <v>71</v>
      </c>
      <c r="CC98" s="2"/>
      <c r="CD98" s="2"/>
    </row>
    <row r="99" spans="2:82" s="1" customFormat="1" ht="15" customHeight="1">
      <c r="B99" s="168" t="s">
        <v>142</v>
      </c>
      <c r="C99" s="168"/>
      <c r="D99" s="79">
        <f>E15</f>
        <v>9</v>
      </c>
      <c r="E99" s="167"/>
    </row>
    <row r="100" spans="2:82" s="1" customFormat="1" ht="15" customHeight="1">
      <c r="B100" s="173" t="s">
        <v>143</v>
      </c>
      <c r="C100" s="173"/>
      <c r="D100" s="80">
        <f>D98*D99</f>
        <v>68191.650000000009</v>
      </c>
      <c r="E100" s="167"/>
    </row>
    <row r="101" spans="2:82" s="1" customFormat="1" ht="15" customHeight="1">
      <c r="B101" s="173" t="s">
        <v>144</v>
      </c>
      <c r="C101" s="173"/>
      <c r="D101" s="80">
        <f>D100*12</f>
        <v>818299.8</v>
      </c>
      <c r="E101" s="167"/>
    </row>
    <row r="102" spans="2:82" s="1" customFormat="1" ht="15" customHeight="1">
      <c r="B102" s="174" t="s">
        <v>145</v>
      </c>
      <c r="C102" s="174"/>
      <c r="D102" s="81">
        <f>D100*24</f>
        <v>1636599.6</v>
      </c>
      <c r="E102" s="167"/>
    </row>
    <row r="103" spans="2:82" s="1" customFormat="1" ht="6.75" customHeight="1">
      <c r="C103" s="33"/>
      <c r="D103" s="82"/>
    </row>
    <row r="104" spans="2:82" s="1" customFormat="1" ht="15.2" customHeight="1">
      <c r="B104" s="164" t="s">
        <v>146</v>
      </c>
      <c r="C104" s="164"/>
      <c r="D104" s="164"/>
      <c r="E104" s="164"/>
      <c r="CA104" s="2"/>
      <c r="CB104" s="2"/>
    </row>
    <row r="105" spans="2:82" s="1" customFormat="1" ht="15.2" customHeight="1">
      <c r="B105" s="83" t="s">
        <v>147</v>
      </c>
      <c r="C105" s="84">
        <v>8.3299999999999999E-2</v>
      </c>
      <c r="D105" s="35">
        <f>$C$26*C105</f>
        <v>405.46358300000003</v>
      </c>
      <c r="E105" s="165" t="s">
        <v>69</v>
      </c>
      <c r="CA105" s="2"/>
      <c r="CB105" s="2"/>
    </row>
    <row r="106" spans="2:82" s="1" customFormat="1" ht="15.2" customHeight="1">
      <c r="B106" s="83" t="s">
        <v>148</v>
      </c>
      <c r="C106" s="84">
        <v>0.121</v>
      </c>
      <c r="D106" s="35">
        <f>$C$26*C106</f>
        <v>588.96870999999999</v>
      </c>
      <c r="E106" s="165"/>
      <c r="CA106" s="2"/>
      <c r="CB106" s="2"/>
    </row>
    <row r="107" spans="2:82" s="1" customFormat="1" ht="12.75" outlineLevel="1">
      <c r="B107" s="85" t="s">
        <v>149</v>
      </c>
      <c r="C107" s="86">
        <f>VLOOKUP(C32,C114:D117,2,1)</f>
        <v>7.3899999999999993E-2</v>
      </c>
      <c r="D107" s="35">
        <f>$C$26*C107</f>
        <v>359.70898899999997</v>
      </c>
      <c r="E107" s="36" t="s">
        <v>77</v>
      </c>
      <c r="F107" s="24" t="s">
        <v>150</v>
      </c>
      <c r="CC107" s="2"/>
      <c r="CD107" s="2"/>
    </row>
    <row r="108" spans="2:82" s="1" customFormat="1" ht="12.75" outlineLevel="1">
      <c r="B108" s="83" t="s">
        <v>151</v>
      </c>
      <c r="C108" s="84">
        <v>0.05</v>
      </c>
      <c r="D108" s="35">
        <f>$C$26*C108</f>
        <v>243.37550000000002</v>
      </c>
      <c r="E108" s="36" t="s">
        <v>69</v>
      </c>
      <c r="CC108" s="2"/>
      <c r="CD108" s="2"/>
    </row>
    <row r="109" spans="2:82" s="1" customFormat="1" ht="12.75" customHeight="1" outlineLevel="1">
      <c r="B109" s="166" t="s">
        <v>152</v>
      </c>
      <c r="C109" s="166"/>
      <c r="D109" s="46">
        <f>SUM(D105:D108)</f>
        <v>1597.5167820000001</v>
      </c>
      <c r="E109" s="167" t="s">
        <v>71</v>
      </c>
      <c r="CC109" s="2"/>
      <c r="CD109" s="2"/>
    </row>
    <row r="110" spans="2:82" s="1" customFormat="1" ht="15" customHeight="1" outlineLevel="1">
      <c r="B110" s="168" t="s">
        <v>153</v>
      </c>
      <c r="C110" s="168"/>
      <c r="D110" s="79">
        <f>D99</f>
        <v>9</v>
      </c>
      <c r="E110" s="167"/>
    </row>
    <row r="111" spans="2:82" s="1" customFormat="1" ht="15" customHeight="1">
      <c r="B111" s="169" t="s">
        <v>154</v>
      </c>
      <c r="C111" s="169"/>
      <c r="D111" s="87">
        <f>D109*D110</f>
        <v>14377.651038000002</v>
      </c>
      <c r="E111" s="167"/>
      <c r="F111" s="88"/>
    </row>
    <row r="112" spans="2:82" s="1" customFormat="1" ht="9.75" customHeight="1">
      <c r="C112" s="33"/>
      <c r="D112" s="33"/>
      <c r="E112" s="33"/>
    </row>
    <row r="113" spans="3:5" s="1" customFormat="1" ht="25.5" hidden="1">
      <c r="C113" s="89" t="s">
        <v>155</v>
      </c>
      <c r="D113" s="90" t="s">
        <v>149</v>
      </c>
      <c r="E113" s="33"/>
    </row>
    <row r="114" spans="3:5" s="1" customFormat="1" ht="12.75" hidden="1">
      <c r="C114" s="84">
        <v>0</v>
      </c>
      <c r="D114" s="84">
        <v>7.3899999999999993E-2</v>
      </c>
      <c r="E114" s="33"/>
    </row>
    <row r="115" spans="3:5" s="1" customFormat="1" ht="12.75" hidden="1">
      <c r="C115" s="84">
        <v>0.01</v>
      </c>
      <c r="D115" s="84">
        <v>7.3899999999999993E-2</v>
      </c>
      <c r="E115" s="33"/>
    </row>
    <row r="116" spans="3:5" s="1" customFormat="1" ht="12.75" hidden="1">
      <c r="C116" s="84">
        <v>0.02</v>
      </c>
      <c r="D116" s="84">
        <v>7.5999999999999998E-2</v>
      </c>
      <c r="E116" s="33"/>
    </row>
    <row r="117" spans="3:5" s="1" customFormat="1" ht="12.75" hidden="1">
      <c r="C117" s="84">
        <v>0.03</v>
      </c>
      <c r="D117" s="84">
        <v>7.8200000000000006E-2</v>
      </c>
      <c r="E117" s="33"/>
    </row>
    <row r="118" spans="3:5" s="1" customFormat="1" ht="12.75" hidden="1">
      <c r="C118" s="33"/>
      <c r="D118" s="33"/>
      <c r="E118" s="33"/>
    </row>
    <row r="119" spans="3:5" s="1" customFormat="1" ht="12.75" hidden="1">
      <c r="C119" s="33"/>
      <c r="D119" s="33"/>
      <c r="E119" s="33"/>
    </row>
    <row r="120" spans="3:5" s="1" customFormat="1" ht="12.75" hidden="1">
      <c r="C120" s="33"/>
      <c r="D120" s="33"/>
      <c r="E120" s="33"/>
    </row>
    <row r="121" spans="3:5" s="1" customFormat="1" ht="12.75" hidden="1">
      <c r="C121" s="91" t="s">
        <v>156</v>
      </c>
      <c r="D121" s="91" t="s">
        <v>157</v>
      </c>
      <c r="E121" s="91" t="s">
        <v>158</v>
      </c>
    </row>
    <row r="122" spans="3:5" s="1" customFormat="1" ht="12.75" hidden="1">
      <c r="C122" s="92" t="s">
        <v>159</v>
      </c>
      <c r="D122" s="35">
        <f>C26</f>
        <v>4867.51</v>
      </c>
      <c r="E122" s="35">
        <f>D122*$D$99</f>
        <v>43807.590000000004</v>
      </c>
    </row>
    <row r="123" spans="3:5" s="1" customFormat="1" ht="12.75" hidden="1">
      <c r="C123" s="92" t="s">
        <v>160</v>
      </c>
      <c r="D123" s="35">
        <f>D64</f>
        <v>2368.87</v>
      </c>
      <c r="E123" s="35">
        <f>D123*$D$99</f>
        <v>21319.829999999998</v>
      </c>
    </row>
    <row r="124" spans="3:5" s="1" customFormat="1" ht="12.75" hidden="1">
      <c r="C124" s="92" t="s">
        <v>161</v>
      </c>
      <c r="D124" s="35">
        <f>D73</f>
        <v>340.47</v>
      </c>
      <c r="E124" s="35">
        <f>D124*$D$99</f>
        <v>3064.2300000000005</v>
      </c>
    </row>
    <row r="125" spans="3:5" s="1" customFormat="1" ht="12.75" hidden="1">
      <c r="C125" s="92" t="s">
        <v>162</v>
      </c>
      <c r="D125" s="35">
        <f>D77</f>
        <v>0</v>
      </c>
      <c r="E125" s="35">
        <f>D125*$D$99</f>
        <v>0</v>
      </c>
    </row>
    <row r="126" spans="3:5" s="1" customFormat="1" ht="12.75" hidden="1">
      <c r="C126" s="92" t="s">
        <v>163</v>
      </c>
      <c r="D126" s="35">
        <f>D95</f>
        <v>0</v>
      </c>
      <c r="E126" s="35">
        <f>D126*$D$99</f>
        <v>0</v>
      </c>
    </row>
    <row r="127" spans="3:5" s="1" customFormat="1" ht="12.75" hidden="1">
      <c r="C127" s="93" t="s">
        <v>158</v>
      </c>
      <c r="D127" s="94">
        <f>SUM(D122:D126)</f>
        <v>7576.85</v>
      </c>
      <c r="E127" s="94">
        <f>SUM(E122:E126)</f>
        <v>68191.649999999994</v>
      </c>
    </row>
    <row r="128" spans="3:5" s="1" customFormat="1" ht="12.75" hidden="1">
      <c r="C128" s="33"/>
      <c r="D128" s="33"/>
      <c r="E128" s="33"/>
    </row>
    <row r="129" spans="3:5" s="1" customFormat="1" ht="12.75" hidden="1">
      <c r="C129" s="33"/>
      <c r="D129" s="33"/>
      <c r="E129" s="33"/>
    </row>
    <row r="130" spans="3:5" s="1" customFormat="1" ht="12.75">
      <c r="C130" s="33"/>
      <c r="D130" s="33"/>
      <c r="E130" s="33"/>
    </row>
    <row r="131" spans="3:5" s="1" customFormat="1" ht="12.75">
      <c r="C131" s="33"/>
      <c r="D131" s="33"/>
      <c r="E131" s="33"/>
    </row>
    <row r="132" spans="3:5" s="1" customFormat="1" ht="12.75">
      <c r="C132" s="33"/>
      <c r="D132" s="33"/>
      <c r="E132" s="33"/>
    </row>
    <row r="133" spans="3:5" s="1" customFormat="1" ht="12.75">
      <c r="C133" s="33"/>
      <c r="D133" s="33"/>
      <c r="E133" s="33"/>
    </row>
    <row r="134" spans="3:5" s="1" customFormat="1" ht="12.75">
      <c r="C134" s="33"/>
      <c r="D134" s="33"/>
      <c r="E134" s="33"/>
    </row>
    <row r="135" spans="3:5" s="1" customFormat="1" ht="12.75">
      <c r="C135" s="33"/>
      <c r="D135" s="33"/>
      <c r="E135" s="33"/>
    </row>
    <row r="136" spans="3:5" s="1" customFormat="1" ht="12.75">
      <c r="C136" s="33"/>
      <c r="D136" s="33"/>
      <c r="E136" s="33"/>
    </row>
    <row r="137" spans="3:5" s="1" customFormat="1" ht="12.75">
      <c r="C137" s="33"/>
      <c r="D137" s="33"/>
      <c r="E137" s="33"/>
    </row>
    <row r="138" spans="3:5" s="1" customFormat="1" ht="12.75">
      <c r="C138" s="33"/>
      <c r="D138" s="33"/>
      <c r="E138" s="33"/>
    </row>
    <row r="139" spans="3:5" s="1" customFormat="1" ht="12.75">
      <c r="C139" s="33"/>
      <c r="D139" s="33"/>
      <c r="E139" s="33"/>
    </row>
    <row r="140" spans="3:5" s="1" customFormat="1" ht="12.75">
      <c r="C140" s="33"/>
      <c r="D140" s="33"/>
      <c r="E140" s="33"/>
    </row>
    <row r="141" spans="3:5" s="1" customFormat="1" ht="12.75">
      <c r="C141" s="33"/>
      <c r="D141" s="33"/>
      <c r="E141" s="33"/>
    </row>
    <row r="142" spans="3:5" s="1" customFormat="1" ht="12.75">
      <c r="C142" s="33"/>
      <c r="D142" s="33"/>
      <c r="E142" s="33"/>
    </row>
    <row r="143" spans="3:5" s="1" customFormat="1" ht="12.75">
      <c r="C143" s="33"/>
      <c r="D143" s="33"/>
      <c r="E143" s="33"/>
    </row>
    <row r="144" spans="3:5" s="1" customFormat="1" ht="12.75">
      <c r="C144" s="33"/>
      <c r="D144" s="33"/>
      <c r="E144" s="33"/>
    </row>
    <row r="145" spans="3:5" s="1" customFormat="1" ht="12.75">
      <c r="C145" s="33"/>
      <c r="D145" s="33"/>
      <c r="E145" s="33"/>
    </row>
    <row r="146" spans="3:5" s="1" customFormat="1" ht="12.75">
      <c r="C146" s="33"/>
      <c r="D146" s="33"/>
      <c r="E146" s="33"/>
    </row>
    <row r="147" spans="3:5" s="1" customFormat="1" ht="12.75">
      <c r="C147" s="33"/>
      <c r="D147" s="33"/>
      <c r="E147" s="33"/>
    </row>
    <row r="148" spans="3:5" s="1" customFormat="1" ht="12.75">
      <c r="C148" s="33"/>
      <c r="D148" s="33"/>
      <c r="E148" s="33"/>
    </row>
    <row r="149" spans="3:5" s="1" customFormat="1" ht="12.75">
      <c r="C149" s="33"/>
      <c r="D149" s="33"/>
      <c r="E149" s="33"/>
    </row>
    <row r="150" spans="3:5" s="1" customFormat="1" ht="12.75">
      <c r="C150" s="33"/>
      <c r="D150" s="33"/>
      <c r="E150" s="33"/>
    </row>
    <row r="151" spans="3:5" s="1" customFormat="1" ht="12.75">
      <c r="C151" s="33"/>
      <c r="D151" s="33"/>
      <c r="E151" s="33"/>
    </row>
    <row r="152" spans="3:5" s="1" customFormat="1" ht="12.75">
      <c r="C152" s="33"/>
      <c r="D152" s="33"/>
      <c r="E152" s="33"/>
    </row>
    <row r="153" spans="3:5" s="1" customFormat="1" ht="12.75">
      <c r="C153" s="33"/>
      <c r="D153" s="33"/>
      <c r="E153" s="33"/>
    </row>
    <row r="154" spans="3:5" s="1" customFormat="1" ht="12.75">
      <c r="C154" s="33"/>
      <c r="D154" s="33"/>
      <c r="E154" s="33"/>
    </row>
    <row r="155" spans="3:5" s="1" customFormat="1" ht="12.75">
      <c r="C155" s="33"/>
      <c r="D155" s="33"/>
      <c r="E155" s="33"/>
    </row>
    <row r="156" spans="3:5" s="1" customFormat="1" ht="12.75">
      <c r="C156" s="33"/>
      <c r="D156" s="33"/>
      <c r="E156" s="33"/>
    </row>
    <row r="157" spans="3:5" s="1" customFormat="1" ht="12.75">
      <c r="C157" s="33"/>
      <c r="D157" s="33"/>
      <c r="E157" s="33"/>
    </row>
    <row r="158" spans="3:5" s="1" customFormat="1" ht="12.75">
      <c r="C158" s="33"/>
      <c r="D158" s="33"/>
      <c r="E158" s="33"/>
    </row>
    <row r="159" spans="3:5" s="1" customFormat="1" ht="12.75">
      <c r="C159" s="33"/>
      <c r="D159" s="33"/>
      <c r="E159" s="33"/>
    </row>
    <row r="160" spans="3:5" s="1" customFormat="1" ht="12.75">
      <c r="C160" s="33"/>
      <c r="D160" s="33"/>
      <c r="E160" s="33"/>
    </row>
    <row r="161" spans="3:5" s="1" customFormat="1" ht="12.75">
      <c r="C161" s="33"/>
      <c r="D161" s="33"/>
      <c r="E161" s="33"/>
    </row>
    <row r="162" spans="3:5" s="1" customFormat="1" ht="12.75">
      <c r="C162" s="33"/>
      <c r="D162" s="33"/>
      <c r="E162" s="33"/>
    </row>
    <row r="163" spans="3:5" s="1" customFormat="1" ht="12.75">
      <c r="C163" s="33"/>
      <c r="D163" s="33"/>
      <c r="E163" s="33"/>
    </row>
    <row r="164" spans="3:5" s="1" customFormat="1" ht="12.75">
      <c r="C164" s="33"/>
      <c r="D164" s="33"/>
      <c r="E164" s="33"/>
    </row>
    <row r="165" spans="3:5" s="1" customFormat="1" ht="12.75">
      <c r="C165" s="33"/>
      <c r="D165" s="33"/>
      <c r="E165" s="33"/>
    </row>
    <row r="166" spans="3:5" s="1" customFormat="1" ht="12.75">
      <c r="C166" s="33"/>
      <c r="D166" s="33"/>
      <c r="E166" s="33"/>
    </row>
    <row r="167" spans="3:5" s="1" customFormat="1" ht="12.75">
      <c r="C167" s="33"/>
      <c r="D167" s="33"/>
      <c r="E167" s="33"/>
    </row>
    <row r="168" spans="3:5" s="1" customFormat="1" ht="12.75">
      <c r="C168" s="33"/>
      <c r="D168" s="33"/>
      <c r="E168" s="33"/>
    </row>
    <row r="169" spans="3:5" s="1" customFormat="1" ht="12.75">
      <c r="C169" s="33"/>
      <c r="D169" s="33"/>
      <c r="E169" s="33"/>
    </row>
    <row r="170" spans="3:5" s="1" customFormat="1" ht="12.75">
      <c r="C170" s="33"/>
      <c r="D170" s="33"/>
      <c r="E170" s="33"/>
    </row>
    <row r="171" spans="3:5" s="1" customFormat="1" ht="12.75">
      <c r="C171" s="33"/>
      <c r="D171" s="33"/>
      <c r="E171" s="33"/>
    </row>
    <row r="172" spans="3:5" s="1" customFormat="1" ht="12.75">
      <c r="C172" s="33"/>
      <c r="D172" s="33"/>
      <c r="E172" s="33"/>
    </row>
    <row r="173" spans="3:5" s="1" customFormat="1" ht="12.75">
      <c r="C173" s="33"/>
      <c r="D173" s="33"/>
      <c r="E173" s="33"/>
    </row>
    <row r="174" spans="3:5" s="1" customFormat="1" ht="12.75">
      <c r="C174" s="33"/>
      <c r="D174" s="33"/>
      <c r="E174" s="33"/>
    </row>
    <row r="175" spans="3:5" s="1" customFormat="1" ht="12.75">
      <c r="C175" s="33"/>
      <c r="D175" s="33"/>
      <c r="E175" s="33"/>
    </row>
    <row r="176" spans="3:5" s="1" customFormat="1" ht="12.75">
      <c r="C176" s="33"/>
      <c r="D176" s="33"/>
      <c r="E176" s="33"/>
    </row>
    <row r="177" spans="3:5" s="1" customFormat="1" ht="12.75">
      <c r="C177" s="33"/>
      <c r="D177" s="33"/>
      <c r="E177" s="33"/>
    </row>
    <row r="178" spans="3:5" s="1" customFormat="1" ht="12.75">
      <c r="C178" s="33"/>
      <c r="D178" s="33"/>
      <c r="E178" s="33"/>
    </row>
    <row r="179" spans="3:5" s="1" customFormat="1" ht="12.75">
      <c r="C179" s="33"/>
      <c r="D179" s="33"/>
      <c r="E179" s="33"/>
    </row>
    <row r="180" spans="3:5" s="1" customFormat="1" ht="12.75">
      <c r="C180" s="33"/>
      <c r="D180" s="33"/>
      <c r="E180" s="33"/>
    </row>
    <row r="181" spans="3:5" s="1" customFormat="1" ht="12.75">
      <c r="C181" s="33"/>
      <c r="D181" s="33"/>
      <c r="E181" s="33"/>
    </row>
    <row r="182" spans="3:5" s="1" customFormat="1" ht="12.75">
      <c r="C182" s="33"/>
      <c r="D182" s="33"/>
      <c r="E182" s="33"/>
    </row>
    <row r="183" spans="3:5" s="1" customFormat="1" ht="12.75">
      <c r="C183" s="33"/>
      <c r="D183" s="33"/>
      <c r="E183" s="33"/>
    </row>
    <row r="184" spans="3:5" s="1" customFormat="1" ht="12.75">
      <c r="C184" s="33"/>
      <c r="D184" s="33"/>
      <c r="E184" s="33"/>
    </row>
    <row r="185" spans="3:5" s="1" customFormat="1" ht="12.75">
      <c r="C185" s="33"/>
      <c r="D185" s="33"/>
      <c r="E185" s="33"/>
    </row>
    <row r="186" spans="3:5" s="1" customFormat="1" ht="12.75">
      <c r="C186" s="33"/>
      <c r="D186" s="33"/>
      <c r="E186" s="33"/>
    </row>
    <row r="187" spans="3:5" s="1" customFormat="1" ht="12.75">
      <c r="C187" s="33"/>
      <c r="D187" s="33"/>
      <c r="E187" s="33"/>
    </row>
    <row r="188" spans="3:5" s="1" customFormat="1" ht="12.75">
      <c r="C188" s="33"/>
      <c r="D188" s="33"/>
      <c r="E188" s="33"/>
    </row>
    <row r="189" spans="3:5" s="1" customFormat="1" ht="12.75">
      <c r="C189" s="33"/>
      <c r="D189" s="33"/>
      <c r="E189" s="33"/>
    </row>
    <row r="190" spans="3:5" s="1" customFormat="1" ht="12.75">
      <c r="C190" s="33"/>
      <c r="D190" s="33"/>
      <c r="E190" s="33"/>
    </row>
    <row r="191" spans="3:5" s="1" customFormat="1" ht="12.75">
      <c r="C191" s="33"/>
      <c r="D191" s="33"/>
      <c r="E191" s="33"/>
    </row>
    <row r="192" spans="3:5" s="1" customFormat="1" ht="12.75">
      <c r="C192" s="33"/>
      <c r="D192" s="33"/>
      <c r="E192" s="33"/>
    </row>
    <row r="193" spans="3:5" s="1" customFormat="1" ht="12.75">
      <c r="C193" s="33"/>
      <c r="D193" s="33"/>
      <c r="E193" s="33"/>
    </row>
    <row r="194" spans="3:5" s="1" customFormat="1" ht="12.75">
      <c r="C194" s="33"/>
      <c r="D194" s="33"/>
      <c r="E194" s="33"/>
    </row>
    <row r="195" spans="3:5" s="1" customFormat="1" ht="12.75">
      <c r="C195" s="33"/>
      <c r="D195" s="33"/>
      <c r="E195" s="33"/>
    </row>
    <row r="196" spans="3:5" s="1" customFormat="1" ht="12.75">
      <c r="C196" s="33"/>
      <c r="D196" s="33"/>
      <c r="E196" s="33"/>
    </row>
    <row r="197" spans="3:5" s="1" customFormat="1" ht="12.75">
      <c r="C197" s="33"/>
      <c r="D197" s="33"/>
      <c r="E197" s="33"/>
    </row>
    <row r="198" spans="3:5" s="1" customFormat="1" ht="12.75">
      <c r="C198" s="33"/>
      <c r="D198" s="33"/>
      <c r="E198" s="33"/>
    </row>
    <row r="199" spans="3:5" s="1" customFormat="1" ht="12.75">
      <c r="C199" s="33"/>
      <c r="D199" s="33"/>
      <c r="E199" s="33"/>
    </row>
    <row r="200" spans="3:5" s="1" customFormat="1" ht="12.75">
      <c r="C200" s="33"/>
      <c r="D200" s="33"/>
      <c r="E200" s="33"/>
    </row>
    <row r="201" spans="3:5" s="1" customFormat="1" ht="12.75">
      <c r="C201" s="33"/>
      <c r="D201" s="33"/>
      <c r="E201" s="33"/>
    </row>
    <row r="202" spans="3:5" s="1" customFormat="1" ht="12.75">
      <c r="C202" s="33"/>
      <c r="D202" s="33"/>
      <c r="E202" s="33"/>
    </row>
    <row r="203" spans="3:5" s="1" customFormat="1" ht="12.75">
      <c r="C203" s="33"/>
      <c r="D203" s="33"/>
      <c r="E203" s="33"/>
    </row>
    <row r="204" spans="3:5" s="1" customFormat="1" ht="12.75">
      <c r="C204" s="33"/>
      <c r="D204" s="33"/>
      <c r="E204" s="33"/>
    </row>
    <row r="205" spans="3:5" s="1" customFormat="1" ht="12.75">
      <c r="C205" s="33"/>
      <c r="D205" s="33"/>
      <c r="E205" s="33"/>
    </row>
    <row r="206" spans="3:5" s="1" customFormat="1" ht="12.75">
      <c r="C206" s="33"/>
      <c r="D206" s="33"/>
      <c r="E206" s="33"/>
    </row>
    <row r="207" spans="3:5" s="1" customFormat="1" ht="12.75">
      <c r="C207" s="33"/>
      <c r="D207" s="33"/>
      <c r="E207" s="33"/>
    </row>
    <row r="208" spans="3:5" s="1" customFormat="1" ht="12.75">
      <c r="C208" s="33"/>
      <c r="D208" s="33"/>
      <c r="E208" s="33"/>
    </row>
    <row r="209" spans="3:5" s="1" customFormat="1" ht="12.75">
      <c r="C209" s="33"/>
      <c r="D209" s="33"/>
      <c r="E209" s="33"/>
    </row>
    <row r="210" spans="3:5" s="1" customFormat="1" ht="12.75">
      <c r="C210" s="33"/>
      <c r="D210" s="33"/>
      <c r="E210" s="33"/>
    </row>
    <row r="211" spans="3:5" s="1" customFormat="1" ht="12.75">
      <c r="C211" s="33"/>
      <c r="D211" s="33"/>
      <c r="E211" s="33"/>
    </row>
    <row r="212" spans="3:5" s="1" customFormat="1" ht="12.75">
      <c r="C212" s="33"/>
      <c r="D212" s="33"/>
      <c r="E212" s="33"/>
    </row>
    <row r="213" spans="3:5" s="1" customFormat="1" ht="12.75">
      <c r="C213" s="33"/>
      <c r="D213" s="33"/>
      <c r="E213" s="33"/>
    </row>
    <row r="214" spans="3:5" s="1" customFormat="1" ht="12.75">
      <c r="C214" s="33"/>
      <c r="D214" s="33"/>
      <c r="E214" s="33"/>
    </row>
    <row r="215" spans="3:5" s="1" customFormat="1" ht="12.75">
      <c r="C215" s="33"/>
      <c r="D215" s="33"/>
      <c r="E215" s="33"/>
    </row>
    <row r="216" spans="3:5" s="1" customFormat="1" ht="12.75">
      <c r="C216" s="33"/>
      <c r="D216" s="33"/>
      <c r="E216" s="33"/>
    </row>
    <row r="217" spans="3:5" s="1" customFormat="1" ht="12.75">
      <c r="C217" s="33"/>
      <c r="D217" s="33"/>
      <c r="E217" s="33"/>
    </row>
    <row r="218" spans="3:5" s="1" customFormat="1" ht="12.75">
      <c r="C218" s="33"/>
      <c r="D218" s="33"/>
      <c r="E218" s="33"/>
    </row>
    <row r="219" spans="3:5" s="1" customFormat="1" ht="12.75">
      <c r="C219" s="33"/>
      <c r="D219" s="33"/>
      <c r="E219" s="33"/>
    </row>
    <row r="220" spans="3:5" s="1" customFormat="1" ht="12.75">
      <c r="C220" s="33"/>
      <c r="D220" s="33"/>
      <c r="E220" s="33"/>
    </row>
    <row r="221" spans="3:5" s="1" customFormat="1" ht="12.75">
      <c r="C221" s="33"/>
      <c r="D221" s="33"/>
      <c r="E221" s="33"/>
    </row>
    <row r="222" spans="3:5" s="1" customFormat="1" ht="12.75">
      <c r="C222" s="33"/>
      <c r="D222" s="33"/>
      <c r="E222" s="33"/>
    </row>
    <row r="223" spans="3:5" s="1" customFormat="1" ht="12.75">
      <c r="C223" s="33"/>
      <c r="D223" s="33"/>
      <c r="E223" s="33"/>
    </row>
    <row r="224" spans="3:5" s="1" customFormat="1" ht="12.75">
      <c r="C224" s="33"/>
      <c r="D224" s="33"/>
      <c r="E224" s="33"/>
    </row>
    <row r="225" spans="3:5" s="1" customFormat="1" ht="12.75">
      <c r="C225" s="33"/>
      <c r="D225" s="33"/>
      <c r="E225" s="33"/>
    </row>
    <row r="226" spans="3:5" s="1" customFormat="1" ht="12.75">
      <c r="C226" s="33"/>
      <c r="D226" s="33"/>
      <c r="E226" s="33"/>
    </row>
    <row r="227" spans="3:5" s="1" customFormat="1" ht="12.75">
      <c r="C227" s="33"/>
      <c r="D227" s="33"/>
      <c r="E227" s="33"/>
    </row>
    <row r="228" spans="3:5" s="1" customFormat="1" ht="12.75">
      <c r="C228" s="33"/>
      <c r="D228" s="33"/>
      <c r="E228" s="33"/>
    </row>
    <row r="229" spans="3:5" s="1" customFormat="1" ht="12.75">
      <c r="C229" s="33"/>
      <c r="D229" s="33"/>
      <c r="E229" s="33"/>
    </row>
    <row r="230" spans="3:5" s="1" customFormat="1" ht="12.75">
      <c r="C230" s="33"/>
      <c r="D230" s="33"/>
      <c r="E230" s="33"/>
    </row>
    <row r="231" spans="3:5" s="1" customFormat="1" ht="12.75">
      <c r="C231" s="33"/>
      <c r="D231" s="33"/>
      <c r="E231" s="33"/>
    </row>
    <row r="232" spans="3:5" s="1" customFormat="1" ht="12.75">
      <c r="C232" s="33"/>
      <c r="D232" s="33"/>
      <c r="E232" s="33"/>
    </row>
    <row r="233" spans="3:5" s="1" customFormat="1" ht="12.75">
      <c r="C233" s="33"/>
      <c r="D233" s="33"/>
      <c r="E233" s="33"/>
    </row>
    <row r="234" spans="3:5" s="1" customFormat="1" ht="12.75">
      <c r="C234" s="33"/>
      <c r="D234" s="33"/>
      <c r="E234" s="33"/>
    </row>
    <row r="235" spans="3:5" s="1" customFormat="1" ht="12.75">
      <c r="C235" s="33"/>
      <c r="D235" s="33"/>
      <c r="E235" s="33"/>
    </row>
    <row r="236" spans="3:5" s="1" customFormat="1" ht="12.75">
      <c r="C236" s="33"/>
      <c r="D236" s="33"/>
      <c r="E236" s="33"/>
    </row>
    <row r="237" spans="3:5" s="1" customFormat="1" ht="12.75">
      <c r="C237" s="33"/>
      <c r="D237" s="33"/>
      <c r="E237" s="33"/>
    </row>
    <row r="238" spans="3:5" s="1" customFormat="1" ht="12.75">
      <c r="C238" s="33"/>
      <c r="D238" s="33"/>
      <c r="E238" s="33"/>
    </row>
    <row r="239" spans="3:5" s="1" customFormat="1" ht="12.75">
      <c r="C239" s="33"/>
      <c r="D239" s="33"/>
      <c r="E239" s="33"/>
    </row>
    <row r="240" spans="3:5" s="1" customFormat="1" ht="12.75">
      <c r="C240" s="33"/>
      <c r="D240" s="33"/>
      <c r="E240" s="33"/>
    </row>
    <row r="241" spans="3:5" s="1" customFormat="1" ht="12.75">
      <c r="C241" s="33"/>
      <c r="D241" s="33"/>
      <c r="E241" s="33"/>
    </row>
    <row r="242" spans="3:5" s="1" customFormat="1" ht="12.75">
      <c r="C242" s="33"/>
      <c r="D242" s="33"/>
      <c r="E242" s="33"/>
    </row>
    <row r="243" spans="3:5" s="1" customFormat="1" ht="12.75">
      <c r="C243" s="33"/>
      <c r="D243" s="33"/>
      <c r="E243" s="33"/>
    </row>
    <row r="244" spans="3:5" s="1" customFormat="1" ht="12.75">
      <c r="C244" s="33"/>
      <c r="D244" s="33"/>
      <c r="E244" s="33"/>
    </row>
    <row r="245" spans="3:5" s="1" customFormat="1" ht="12.75">
      <c r="C245" s="33"/>
      <c r="D245" s="33"/>
      <c r="E245" s="33"/>
    </row>
    <row r="246" spans="3:5" s="1" customFormat="1" ht="12.75">
      <c r="C246" s="33"/>
      <c r="D246" s="33"/>
      <c r="E246" s="33"/>
    </row>
    <row r="247" spans="3:5" s="1" customFormat="1" ht="12.75">
      <c r="C247" s="33"/>
      <c r="D247" s="33"/>
      <c r="E247" s="33"/>
    </row>
    <row r="248" spans="3:5" s="1" customFormat="1" ht="12.75">
      <c r="C248" s="33"/>
      <c r="D248" s="33"/>
      <c r="E248" s="33"/>
    </row>
    <row r="249" spans="3:5" s="1" customFormat="1" ht="12.75">
      <c r="C249" s="33"/>
      <c r="D249" s="33"/>
      <c r="E249" s="33"/>
    </row>
    <row r="250" spans="3:5" s="1" customFormat="1" ht="12.75">
      <c r="C250" s="33"/>
      <c r="D250" s="33"/>
      <c r="E250" s="33"/>
    </row>
    <row r="251" spans="3:5" s="1" customFormat="1" ht="12.75">
      <c r="C251" s="33"/>
      <c r="D251" s="33"/>
      <c r="E251" s="33"/>
    </row>
    <row r="252" spans="3:5" s="1" customFormat="1" ht="12.75">
      <c r="C252" s="33"/>
      <c r="D252" s="33"/>
      <c r="E252" s="33"/>
    </row>
    <row r="253" spans="3:5" s="1" customFormat="1" ht="12.75">
      <c r="C253" s="33"/>
      <c r="D253" s="33"/>
      <c r="E253" s="33"/>
    </row>
    <row r="254" spans="3:5" s="1" customFormat="1" ht="12.75">
      <c r="C254" s="33"/>
      <c r="D254" s="33"/>
      <c r="E254" s="33"/>
    </row>
    <row r="255" spans="3:5" s="1" customFormat="1" ht="12.75">
      <c r="C255" s="33"/>
      <c r="D255" s="33"/>
      <c r="E255" s="33"/>
    </row>
    <row r="256" spans="3:5" s="1" customFormat="1" ht="12.75">
      <c r="C256" s="33"/>
      <c r="D256" s="33"/>
      <c r="E256" s="33"/>
    </row>
    <row r="257" spans="3:5" s="1" customFormat="1" ht="12.75">
      <c r="C257" s="33"/>
      <c r="D257" s="33"/>
      <c r="E257" s="33"/>
    </row>
    <row r="258" spans="3:5" s="1" customFormat="1" ht="12.75">
      <c r="C258" s="33"/>
      <c r="D258" s="33"/>
      <c r="E258" s="33"/>
    </row>
    <row r="259" spans="3:5" s="1" customFormat="1" ht="12.75">
      <c r="C259" s="33"/>
      <c r="D259" s="33"/>
      <c r="E259" s="33"/>
    </row>
    <row r="260" spans="3:5" s="1" customFormat="1" ht="12.75">
      <c r="C260" s="33"/>
      <c r="D260" s="33"/>
      <c r="E260" s="33"/>
    </row>
    <row r="261" spans="3:5" s="1" customFormat="1" ht="12.75">
      <c r="C261" s="33"/>
      <c r="D261" s="33"/>
      <c r="E261" s="33"/>
    </row>
    <row r="262" spans="3:5" s="1" customFormat="1" ht="12.75">
      <c r="C262" s="33"/>
      <c r="D262" s="33"/>
      <c r="E262" s="33"/>
    </row>
    <row r="263" spans="3:5" s="1" customFormat="1" ht="12.75">
      <c r="C263" s="33"/>
      <c r="D263" s="33"/>
      <c r="E263" s="33"/>
    </row>
    <row r="264" spans="3:5" s="1" customFormat="1" ht="12.75">
      <c r="C264" s="33"/>
      <c r="D264" s="33"/>
      <c r="E264" s="33"/>
    </row>
    <row r="265" spans="3:5" s="1" customFormat="1" ht="12.75">
      <c r="C265" s="33"/>
      <c r="D265" s="33"/>
      <c r="E265" s="33"/>
    </row>
    <row r="266" spans="3:5" s="1" customFormat="1" ht="12.75">
      <c r="C266" s="33"/>
      <c r="D266" s="33"/>
      <c r="E266" s="33"/>
    </row>
    <row r="267" spans="3:5" s="1" customFormat="1" ht="12.75">
      <c r="C267" s="33"/>
      <c r="D267" s="33"/>
      <c r="E267" s="33"/>
    </row>
    <row r="268" spans="3:5" s="1" customFormat="1" ht="12.75">
      <c r="C268" s="33"/>
      <c r="D268" s="33"/>
      <c r="E268" s="33"/>
    </row>
    <row r="269" spans="3:5" s="1" customFormat="1" ht="12.75">
      <c r="C269" s="33"/>
      <c r="D269" s="33"/>
      <c r="E269" s="33"/>
    </row>
    <row r="270" spans="3:5" s="1" customFormat="1" ht="12.75">
      <c r="C270" s="33"/>
      <c r="D270" s="33"/>
      <c r="E270" s="33"/>
    </row>
    <row r="271" spans="3:5" s="1" customFormat="1" ht="12.75">
      <c r="C271" s="33"/>
      <c r="D271" s="33"/>
      <c r="E271" s="33"/>
    </row>
    <row r="272" spans="3:5" s="1" customFormat="1" ht="12.75">
      <c r="C272" s="33"/>
      <c r="D272" s="33"/>
      <c r="E272" s="33"/>
    </row>
    <row r="273" spans="3:5" s="1" customFormat="1" ht="12.75">
      <c r="C273" s="33"/>
      <c r="D273" s="33"/>
      <c r="E273" s="33"/>
    </row>
    <row r="274" spans="3:5" s="1" customFormat="1" ht="12.75">
      <c r="C274" s="33"/>
      <c r="D274" s="33"/>
      <c r="E274" s="33"/>
    </row>
    <row r="275" spans="3:5" s="1" customFormat="1" ht="12.75">
      <c r="C275" s="33"/>
      <c r="D275" s="33"/>
      <c r="E275" s="33"/>
    </row>
    <row r="276" spans="3:5" s="1" customFormat="1" ht="12.75">
      <c r="C276" s="33"/>
      <c r="D276" s="33"/>
      <c r="E276" s="33"/>
    </row>
    <row r="277" spans="3:5" s="1" customFormat="1" ht="12.75">
      <c r="C277" s="33"/>
      <c r="D277" s="33"/>
      <c r="E277" s="33"/>
    </row>
    <row r="278" spans="3:5" s="1" customFormat="1" ht="12.75">
      <c r="C278" s="33"/>
      <c r="D278" s="33"/>
      <c r="E278" s="33"/>
    </row>
    <row r="279" spans="3:5" s="1" customFormat="1" ht="12.75">
      <c r="C279" s="33"/>
      <c r="D279" s="33"/>
      <c r="E279" s="33"/>
    </row>
    <row r="280" spans="3:5" s="1" customFormat="1" ht="12.75">
      <c r="C280" s="33"/>
      <c r="D280" s="33"/>
      <c r="E280" s="33"/>
    </row>
    <row r="281" spans="3:5" s="1" customFormat="1" ht="12.75">
      <c r="C281" s="33"/>
      <c r="D281" s="33"/>
      <c r="E281" s="33"/>
    </row>
    <row r="282" spans="3:5" s="1" customFormat="1" ht="12.75">
      <c r="C282" s="33"/>
      <c r="D282" s="33"/>
      <c r="E282" s="33"/>
    </row>
    <row r="283" spans="3:5" s="1" customFormat="1" ht="12.75">
      <c r="C283" s="33"/>
      <c r="D283" s="33"/>
      <c r="E283" s="33"/>
    </row>
    <row r="284" spans="3:5" s="1" customFormat="1" ht="12.75">
      <c r="C284" s="33"/>
      <c r="D284" s="33"/>
      <c r="E284" s="33"/>
    </row>
    <row r="285" spans="3:5" s="1" customFormat="1" ht="12.75">
      <c r="C285" s="33"/>
      <c r="D285" s="33"/>
      <c r="E285" s="33"/>
    </row>
    <row r="286" spans="3:5" s="1" customFormat="1" ht="12.75">
      <c r="C286" s="33"/>
      <c r="D286" s="33"/>
      <c r="E286" s="33"/>
    </row>
    <row r="287" spans="3:5" s="1" customFormat="1" ht="12.75">
      <c r="C287" s="33"/>
      <c r="D287" s="33"/>
      <c r="E287" s="33"/>
    </row>
    <row r="288" spans="3:5" s="1" customFormat="1" ht="12.75">
      <c r="C288" s="33"/>
      <c r="D288" s="33"/>
      <c r="E288" s="33"/>
    </row>
    <row r="289" spans="3:5" s="1" customFormat="1" ht="12.75">
      <c r="C289" s="33"/>
      <c r="D289" s="33"/>
      <c r="E289" s="33"/>
    </row>
    <row r="290" spans="3:5" s="1" customFormat="1" ht="12.75">
      <c r="C290" s="33"/>
      <c r="D290" s="33"/>
      <c r="E290" s="33"/>
    </row>
    <row r="291" spans="3:5" s="1" customFormat="1" ht="12.75">
      <c r="C291" s="33"/>
      <c r="D291" s="33"/>
      <c r="E291" s="33"/>
    </row>
    <row r="292" spans="3:5" s="1" customFormat="1" ht="12.75">
      <c r="C292" s="33"/>
      <c r="D292" s="33"/>
      <c r="E292" s="33"/>
    </row>
    <row r="293" spans="3:5" s="1" customFormat="1" ht="12.75">
      <c r="C293" s="33"/>
      <c r="D293" s="33"/>
      <c r="E293" s="33"/>
    </row>
    <row r="294" spans="3:5" s="1" customFormat="1" ht="12.75">
      <c r="C294" s="33"/>
      <c r="D294" s="33"/>
      <c r="E294" s="33"/>
    </row>
    <row r="295" spans="3:5" s="1" customFormat="1" ht="12.75">
      <c r="C295" s="33"/>
      <c r="D295" s="33"/>
      <c r="E295" s="33"/>
    </row>
    <row r="296" spans="3:5" s="1" customFormat="1" ht="12.75">
      <c r="C296" s="33"/>
      <c r="D296" s="33"/>
      <c r="E296" s="33"/>
    </row>
    <row r="297" spans="3:5" s="1" customFormat="1" ht="12.75">
      <c r="C297" s="33"/>
      <c r="D297" s="33"/>
      <c r="E297" s="33"/>
    </row>
    <row r="298" spans="3:5" s="1" customFormat="1" ht="12.75">
      <c r="C298" s="33"/>
      <c r="D298" s="33"/>
      <c r="E298" s="33"/>
    </row>
    <row r="299" spans="3:5" s="1" customFormat="1" ht="12.75">
      <c r="C299" s="33"/>
      <c r="D299" s="33"/>
      <c r="E299" s="33"/>
    </row>
    <row r="300" spans="3:5" s="1" customFormat="1" ht="12.75">
      <c r="C300" s="33"/>
      <c r="D300" s="33"/>
      <c r="E300" s="33"/>
    </row>
    <row r="301" spans="3:5" s="1" customFormat="1" ht="12.75">
      <c r="C301" s="33"/>
      <c r="D301" s="33"/>
      <c r="E301" s="33"/>
    </row>
    <row r="302" spans="3:5" s="1" customFormat="1" ht="12.75">
      <c r="C302" s="33"/>
      <c r="D302" s="33"/>
      <c r="E302" s="33"/>
    </row>
    <row r="303" spans="3:5" s="1" customFormat="1" ht="12.75">
      <c r="C303" s="33"/>
      <c r="D303" s="33"/>
      <c r="E303" s="33"/>
    </row>
    <row r="304" spans="3:5" s="1" customFormat="1" ht="12.75">
      <c r="C304" s="33"/>
      <c r="D304" s="33"/>
      <c r="E304" s="33"/>
    </row>
    <row r="305" spans="3:5" s="1" customFormat="1" ht="12.75">
      <c r="C305" s="33"/>
      <c r="D305" s="33"/>
      <c r="E305" s="33"/>
    </row>
    <row r="306" spans="3:5" s="1" customFormat="1" ht="12.75">
      <c r="C306" s="33"/>
      <c r="D306" s="33"/>
      <c r="E306" s="33"/>
    </row>
    <row r="307" spans="3:5" s="1" customFormat="1" ht="12.75">
      <c r="C307" s="33"/>
      <c r="D307" s="33"/>
      <c r="E307" s="33"/>
    </row>
    <row r="308" spans="3:5" s="1" customFormat="1" ht="12.75">
      <c r="C308" s="33"/>
      <c r="D308" s="33"/>
      <c r="E308" s="33"/>
    </row>
    <row r="309" spans="3:5" s="1" customFormat="1" ht="12.75">
      <c r="C309" s="33"/>
      <c r="D309" s="33"/>
      <c r="E309" s="33"/>
    </row>
    <row r="310" spans="3:5" s="1" customFormat="1" ht="12.75">
      <c r="C310" s="33"/>
      <c r="D310" s="33"/>
      <c r="E310" s="33"/>
    </row>
    <row r="311" spans="3:5" s="1" customFormat="1" ht="12.75">
      <c r="C311" s="33"/>
      <c r="D311" s="33"/>
      <c r="E311" s="33"/>
    </row>
    <row r="312" spans="3:5" s="1" customFormat="1" ht="12.75">
      <c r="C312" s="33"/>
      <c r="D312" s="33"/>
      <c r="E312" s="33"/>
    </row>
    <row r="313" spans="3:5" s="1" customFormat="1" ht="12.75">
      <c r="C313" s="33"/>
      <c r="D313" s="33"/>
      <c r="E313" s="33"/>
    </row>
    <row r="314" spans="3:5" s="1" customFormat="1" ht="12.75">
      <c r="C314" s="33"/>
      <c r="D314" s="33"/>
      <c r="E314" s="33"/>
    </row>
    <row r="315" spans="3:5" s="1" customFormat="1" ht="12.75">
      <c r="C315" s="33"/>
      <c r="D315" s="33"/>
      <c r="E315" s="33"/>
    </row>
    <row r="316" spans="3:5" s="1" customFormat="1" ht="12.75">
      <c r="C316" s="33"/>
      <c r="D316" s="33"/>
      <c r="E316" s="33"/>
    </row>
    <row r="317" spans="3:5" s="1" customFormat="1" ht="12.75">
      <c r="C317" s="33"/>
      <c r="D317" s="33"/>
      <c r="E317" s="33"/>
    </row>
    <row r="318" spans="3:5" s="1" customFormat="1" ht="12.75">
      <c r="C318" s="33"/>
      <c r="D318" s="33"/>
      <c r="E318" s="33"/>
    </row>
    <row r="319" spans="3:5" s="1" customFormat="1" ht="12.75">
      <c r="C319" s="33"/>
      <c r="D319" s="33"/>
      <c r="E319" s="33"/>
    </row>
    <row r="320" spans="3:5" s="1" customFormat="1" ht="12.75">
      <c r="C320" s="33"/>
      <c r="D320" s="33"/>
      <c r="E320" s="33"/>
    </row>
    <row r="321" spans="3:5" s="1" customFormat="1" ht="12.75">
      <c r="C321" s="33"/>
      <c r="D321" s="33"/>
      <c r="E321" s="33"/>
    </row>
    <row r="322" spans="3:5" s="1" customFormat="1" ht="12.75">
      <c r="C322" s="33"/>
      <c r="D322" s="33"/>
      <c r="E322" s="33"/>
    </row>
    <row r="323" spans="3:5" s="1" customFormat="1" ht="12.75">
      <c r="C323" s="33"/>
      <c r="D323" s="33"/>
      <c r="E323" s="33"/>
    </row>
    <row r="324" spans="3:5" s="1" customFormat="1" ht="12.75">
      <c r="C324" s="33"/>
      <c r="D324" s="33"/>
      <c r="E324" s="33"/>
    </row>
    <row r="325" spans="3:5" s="1" customFormat="1" ht="12.75">
      <c r="C325" s="33"/>
      <c r="D325" s="33"/>
      <c r="E325" s="33"/>
    </row>
    <row r="326" spans="3:5" s="1" customFormat="1" ht="12.75">
      <c r="C326" s="33"/>
      <c r="D326" s="33"/>
      <c r="E326" s="33"/>
    </row>
    <row r="327" spans="3:5" s="1" customFormat="1" ht="12.75">
      <c r="C327" s="33"/>
      <c r="D327" s="33"/>
      <c r="E327" s="33"/>
    </row>
    <row r="328" spans="3:5" s="1" customFormat="1" ht="12.75">
      <c r="C328" s="33"/>
      <c r="D328" s="33"/>
      <c r="E328" s="33"/>
    </row>
    <row r="329" spans="3:5" s="1" customFormat="1" ht="12.75">
      <c r="C329" s="33"/>
      <c r="D329" s="33"/>
      <c r="E329" s="33"/>
    </row>
    <row r="330" spans="3:5" s="1" customFormat="1" ht="12.75">
      <c r="C330" s="33"/>
      <c r="D330" s="33"/>
      <c r="E330" s="33"/>
    </row>
    <row r="331" spans="3:5" s="1" customFormat="1" ht="12.75">
      <c r="C331" s="33"/>
      <c r="D331" s="33"/>
      <c r="E331" s="33"/>
    </row>
    <row r="332" spans="3:5" s="1" customFormat="1" ht="12.75">
      <c r="C332" s="33"/>
      <c r="D332" s="33"/>
      <c r="E332" s="33"/>
    </row>
    <row r="333" spans="3:5" s="1" customFormat="1" ht="12.75">
      <c r="C333" s="33"/>
      <c r="D333" s="33"/>
      <c r="E333" s="33"/>
    </row>
    <row r="334" spans="3:5" s="1" customFormat="1" ht="12.75">
      <c r="C334" s="33"/>
      <c r="D334" s="33"/>
      <c r="E334" s="33"/>
    </row>
    <row r="335" spans="3:5" s="1" customFormat="1" ht="12.75">
      <c r="C335" s="33"/>
      <c r="D335" s="33"/>
      <c r="E335" s="33"/>
    </row>
    <row r="336" spans="3:5" s="1" customFormat="1" ht="12.75">
      <c r="C336" s="33"/>
      <c r="D336" s="33"/>
      <c r="E336" s="33"/>
    </row>
    <row r="337" spans="3:5" s="1" customFormat="1" ht="12.75">
      <c r="C337" s="33"/>
      <c r="D337" s="33"/>
      <c r="E337" s="33"/>
    </row>
    <row r="338" spans="3:5" s="1" customFormat="1" ht="12.75">
      <c r="C338" s="33"/>
      <c r="D338" s="33"/>
      <c r="E338" s="33"/>
    </row>
    <row r="339" spans="3:5" s="1" customFormat="1" ht="12.75">
      <c r="C339" s="33"/>
      <c r="D339" s="33"/>
      <c r="E339" s="33"/>
    </row>
    <row r="340" spans="3:5" s="1" customFormat="1" ht="12.75">
      <c r="C340" s="33"/>
      <c r="D340" s="33"/>
      <c r="E340" s="33"/>
    </row>
    <row r="341" spans="3:5" s="1" customFormat="1" ht="12.75">
      <c r="C341" s="33"/>
      <c r="D341" s="33"/>
      <c r="E341" s="33"/>
    </row>
    <row r="342" spans="3:5" s="1" customFormat="1" ht="12.75">
      <c r="C342" s="33"/>
      <c r="D342" s="33"/>
      <c r="E342" s="33"/>
    </row>
    <row r="343" spans="3:5" s="1" customFormat="1" ht="12.75">
      <c r="C343" s="33"/>
      <c r="D343" s="33"/>
      <c r="E343" s="33"/>
    </row>
    <row r="344" spans="3:5" s="1" customFormat="1" ht="12.75">
      <c r="C344" s="33"/>
      <c r="D344" s="33"/>
      <c r="E344" s="33"/>
    </row>
    <row r="345" spans="3:5" s="1" customFormat="1" ht="12.75">
      <c r="C345" s="33"/>
      <c r="D345" s="33"/>
      <c r="E345" s="33"/>
    </row>
    <row r="346" spans="3:5" s="1" customFormat="1" ht="12.75">
      <c r="C346" s="33"/>
      <c r="D346" s="33"/>
      <c r="E346" s="33"/>
    </row>
    <row r="347" spans="3:5" s="1" customFormat="1" ht="12.75">
      <c r="C347" s="33"/>
      <c r="D347" s="33"/>
      <c r="E347" s="33"/>
    </row>
    <row r="348" spans="3:5" s="1" customFormat="1" ht="12.75">
      <c r="C348" s="33"/>
      <c r="D348" s="33"/>
      <c r="E348" s="33"/>
    </row>
    <row r="349" spans="3:5" s="1" customFormat="1" ht="12.75">
      <c r="C349" s="33"/>
      <c r="D349" s="33"/>
      <c r="E349" s="33"/>
    </row>
    <row r="350" spans="3:5" s="1" customFormat="1" ht="12.75">
      <c r="C350" s="33"/>
      <c r="D350" s="33"/>
      <c r="E350" s="33"/>
    </row>
    <row r="351" spans="3:5" s="1" customFormat="1" ht="12.75">
      <c r="C351" s="33"/>
      <c r="D351" s="33"/>
      <c r="E351" s="33"/>
    </row>
    <row r="352" spans="3:5" s="1" customFormat="1" ht="12.75">
      <c r="C352" s="33"/>
      <c r="D352" s="33"/>
      <c r="E352" s="33"/>
    </row>
    <row r="353" spans="3:5" s="1" customFormat="1" ht="12.75">
      <c r="C353" s="33"/>
      <c r="D353" s="33"/>
      <c r="E353" s="33"/>
    </row>
    <row r="354" spans="3:5" s="1" customFormat="1" ht="12.75">
      <c r="C354" s="33"/>
      <c r="D354" s="33"/>
      <c r="E354" s="33"/>
    </row>
    <row r="355" spans="3:5" s="1" customFormat="1" ht="12.75">
      <c r="C355" s="33"/>
      <c r="D355" s="33"/>
      <c r="E355" s="33"/>
    </row>
    <row r="356" spans="3:5" s="1" customFormat="1" ht="12.75">
      <c r="C356" s="33"/>
      <c r="D356" s="33"/>
      <c r="E356" s="33"/>
    </row>
    <row r="357" spans="3:5" s="1" customFormat="1" ht="12.75">
      <c r="C357" s="33"/>
      <c r="D357" s="33"/>
      <c r="E357" s="33"/>
    </row>
    <row r="358" spans="3:5" s="1" customFormat="1" ht="12.75">
      <c r="C358" s="33"/>
      <c r="D358" s="33"/>
      <c r="E358" s="33"/>
    </row>
    <row r="359" spans="3:5" s="1" customFormat="1" ht="12.75">
      <c r="C359" s="33"/>
      <c r="D359" s="33"/>
      <c r="E359" s="33"/>
    </row>
    <row r="360" spans="3:5" s="1" customFormat="1" ht="12.75">
      <c r="C360" s="33"/>
      <c r="D360" s="33"/>
      <c r="E360" s="33"/>
    </row>
    <row r="361" spans="3:5" s="1" customFormat="1" ht="12.75">
      <c r="C361" s="33"/>
      <c r="D361" s="33"/>
      <c r="E361" s="33"/>
    </row>
    <row r="362" spans="3:5" s="1" customFormat="1" ht="12.75">
      <c r="C362" s="33"/>
      <c r="D362" s="33"/>
      <c r="E362" s="33"/>
    </row>
    <row r="363" spans="3:5" s="1" customFormat="1" ht="12.75">
      <c r="C363" s="33"/>
      <c r="D363" s="33"/>
      <c r="E363" s="33"/>
    </row>
    <row r="364" spans="3:5" s="1" customFormat="1" ht="12.75">
      <c r="C364" s="33"/>
      <c r="D364" s="33"/>
      <c r="E364" s="33"/>
    </row>
    <row r="365" spans="3:5" s="1" customFormat="1" ht="12.75">
      <c r="C365" s="33"/>
      <c r="D365" s="33"/>
      <c r="E365" s="33"/>
    </row>
    <row r="366" spans="3:5" s="1" customFormat="1" ht="12.75">
      <c r="C366" s="33"/>
      <c r="D366" s="33"/>
      <c r="E366" s="33"/>
    </row>
    <row r="367" spans="3:5" s="1" customFormat="1" ht="12.75">
      <c r="C367" s="33"/>
      <c r="D367" s="33"/>
      <c r="E367" s="33"/>
    </row>
    <row r="368" spans="3:5" s="1" customFormat="1" ht="12.75">
      <c r="C368" s="33"/>
      <c r="D368" s="33"/>
      <c r="E368" s="33"/>
    </row>
    <row r="369" spans="3:5" s="1" customFormat="1" ht="12.75">
      <c r="C369" s="33"/>
      <c r="D369" s="33"/>
      <c r="E369" s="33"/>
    </row>
    <row r="370" spans="3:5" s="1" customFormat="1" ht="12.75">
      <c r="C370" s="33"/>
      <c r="D370" s="33"/>
      <c r="E370" s="33"/>
    </row>
    <row r="371" spans="3:5" s="1" customFormat="1" ht="12.75">
      <c r="C371" s="33"/>
      <c r="D371" s="33"/>
      <c r="E371" s="33"/>
    </row>
    <row r="372" spans="3:5" s="1" customFormat="1" ht="12.75">
      <c r="C372" s="33"/>
      <c r="D372" s="33"/>
      <c r="E372" s="33"/>
    </row>
    <row r="373" spans="3:5" s="1" customFormat="1" ht="12.75">
      <c r="C373" s="33"/>
      <c r="D373" s="33"/>
      <c r="E373" s="33"/>
    </row>
    <row r="374" spans="3:5" s="1" customFormat="1" ht="12.75">
      <c r="C374" s="33"/>
      <c r="D374" s="33"/>
      <c r="E374" s="33"/>
    </row>
    <row r="375" spans="3:5" s="1" customFormat="1" ht="12.75">
      <c r="C375" s="33"/>
      <c r="D375" s="33"/>
      <c r="E375" s="33"/>
    </row>
    <row r="376" spans="3:5" s="1" customFormat="1" ht="12.75">
      <c r="C376" s="33"/>
      <c r="D376" s="33"/>
      <c r="E376" s="33"/>
    </row>
    <row r="377" spans="3:5" s="1" customFormat="1" ht="12.75">
      <c r="C377" s="33"/>
      <c r="D377" s="33"/>
      <c r="E377" s="33"/>
    </row>
    <row r="378" spans="3:5" s="1" customFormat="1" ht="12.75">
      <c r="C378" s="33"/>
      <c r="D378" s="33"/>
      <c r="E378" s="33"/>
    </row>
    <row r="379" spans="3:5" s="1" customFormat="1" ht="12.75">
      <c r="C379" s="33"/>
      <c r="D379" s="33"/>
      <c r="E379" s="33"/>
    </row>
    <row r="380" spans="3:5" s="1" customFormat="1" ht="12.75">
      <c r="C380" s="33"/>
      <c r="D380" s="33"/>
      <c r="E380" s="33"/>
    </row>
    <row r="381" spans="3:5" s="1" customFormat="1" ht="12.75">
      <c r="C381" s="33"/>
      <c r="D381" s="33"/>
      <c r="E381" s="33"/>
    </row>
    <row r="382" spans="3:5" s="1" customFormat="1" ht="12.75">
      <c r="C382" s="33"/>
      <c r="D382" s="33"/>
      <c r="E382" s="33"/>
    </row>
    <row r="383" spans="3:5" s="1" customFormat="1" ht="12.75">
      <c r="C383" s="33"/>
      <c r="D383" s="33"/>
      <c r="E383" s="33"/>
    </row>
    <row r="384" spans="3:5" s="1" customFormat="1" ht="12.75">
      <c r="C384" s="33"/>
      <c r="D384" s="33"/>
      <c r="E384" s="33"/>
    </row>
    <row r="385" spans="3:5" s="1" customFormat="1" ht="12.75">
      <c r="C385" s="33"/>
      <c r="D385" s="33"/>
      <c r="E385" s="33"/>
    </row>
    <row r="386" spans="3:5" s="1" customFormat="1" ht="12.75">
      <c r="C386" s="33"/>
      <c r="D386" s="33"/>
      <c r="E386" s="33"/>
    </row>
    <row r="387" spans="3:5" s="1" customFormat="1" ht="12.75">
      <c r="C387" s="33"/>
      <c r="D387" s="33"/>
      <c r="E387" s="33"/>
    </row>
    <row r="388" spans="3:5" s="1" customFormat="1" ht="12.75">
      <c r="C388" s="33"/>
      <c r="D388" s="33"/>
      <c r="E388" s="33"/>
    </row>
    <row r="389" spans="3:5" s="1" customFormat="1" ht="12.75">
      <c r="C389" s="33"/>
      <c r="D389" s="33"/>
      <c r="E389" s="33"/>
    </row>
    <row r="390" spans="3:5" s="1" customFormat="1" ht="12.75">
      <c r="C390" s="33"/>
      <c r="D390" s="33"/>
      <c r="E390" s="33"/>
    </row>
    <row r="391" spans="3:5" s="1" customFormat="1" ht="12.75">
      <c r="C391" s="33"/>
      <c r="D391" s="33"/>
      <c r="E391" s="33"/>
    </row>
    <row r="392" spans="3:5" s="1" customFormat="1" ht="12.75">
      <c r="C392" s="33"/>
      <c r="D392" s="33"/>
      <c r="E392" s="33"/>
    </row>
    <row r="393" spans="3:5" s="1" customFormat="1" ht="12.75">
      <c r="C393" s="33"/>
      <c r="D393" s="33"/>
      <c r="E393" s="33"/>
    </row>
    <row r="394" spans="3:5" s="1" customFormat="1" ht="12.75">
      <c r="C394" s="33"/>
      <c r="D394" s="33"/>
      <c r="E394" s="33"/>
    </row>
    <row r="395" spans="3:5" s="1" customFormat="1" ht="12.75">
      <c r="C395" s="33"/>
      <c r="D395" s="33"/>
      <c r="E395" s="33"/>
    </row>
    <row r="396" spans="3:5" s="1" customFormat="1" ht="12.75">
      <c r="C396" s="33"/>
      <c r="D396" s="33"/>
      <c r="E396" s="33"/>
    </row>
    <row r="397" spans="3:5" s="1" customFormat="1" ht="12.75">
      <c r="C397" s="33"/>
      <c r="D397" s="33"/>
      <c r="E397" s="33"/>
    </row>
    <row r="398" spans="3:5" s="1" customFormat="1" ht="12.75">
      <c r="C398" s="33"/>
      <c r="D398" s="33"/>
      <c r="E398" s="33"/>
    </row>
    <row r="399" spans="3:5" s="1" customFormat="1" ht="12.75">
      <c r="C399" s="33"/>
      <c r="D399" s="33"/>
      <c r="E399" s="33"/>
    </row>
    <row r="400" spans="3:5" s="1" customFormat="1" ht="12.75">
      <c r="C400" s="33"/>
      <c r="D400" s="33"/>
      <c r="E400" s="33"/>
    </row>
    <row r="401" spans="3:5" s="1" customFormat="1" ht="12.75">
      <c r="C401" s="33"/>
      <c r="D401" s="33"/>
      <c r="E401" s="33"/>
    </row>
    <row r="402" spans="3:5" s="1" customFormat="1" ht="12.75">
      <c r="C402" s="33"/>
      <c r="D402" s="33"/>
      <c r="E402" s="33"/>
    </row>
    <row r="403" spans="3:5" s="1" customFormat="1" ht="12.75">
      <c r="C403" s="33"/>
      <c r="D403" s="33"/>
      <c r="E403" s="33"/>
    </row>
    <row r="404" spans="3:5" s="1" customFormat="1" ht="12.75">
      <c r="C404" s="33"/>
      <c r="D404" s="33"/>
      <c r="E404" s="33"/>
    </row>
    <row r="405" spans="3:5" s="1" customFormat="1" ht="12.75">
      <c r="C405" s="33"/>
      <c r="D405" s="33"/>
      <c r="E405" s="33"/>
    </row>
    <row r="406" spans="3:5" s="1" customFormat="1" ht="12.75">
      <c r="C406" s="33"/>
      <c r="D406" s="33"/>
      <c r="E406" s="33"/>
    </row>
    <row r="407" spans="3:5" s="1" customFormat="1" ht="12.75">
      <c r="C407" s="33"/>
      <c r="D407" s="33"/>
      <c r="E407" s="33"/>
    </row>
    <row r="408" spans="3:5" s="1" customFormat="1" ht="12.75">
      <c r="C408" s="33"/>
      <c r="D408" s="33"/>
      <c r="E408" s="33"/>
    </row>
    <row r="409" spans="3:5" s="1" customFormat="1" ht="12.75">
      <c r="C409" s="33"/>
      <c r="D409" s="33"/>
      <c r="E409" s="33"/>
    </row>
    <row r="410" spans="3:5" s="1" customFormat="1" ht="12.75">
      <c r="C410" s="33"/>
      <c r="D410" s="33"/>
      <c r="E410" s="33"/>
    </row>
    <row r="411" spans="3:5" s="1" customFormat="1" ht="12.75">
      <c r="C411" s="33"/>
      <c r="D411" s="33"/>
      <c r="E411" s="33"/>
    </row>
    <row r="412" spans="3:5" s="1" customFormat="1" ht="12.75">
      <c r="C412" s="33"/>
      <c r="D412" s="33"/>
      <c r="E412" s="33"/>
    </row>
    <row r="413" spans="3:5" s="1" customFormat="1" ht="12.75">
      <c r="C413" s="33"/>
      <c r="D413" s="33"/>
      <c r="E413" s="33"/>
    </row>
    <row r="414" spans="3:5" s="1" customFormat="1" ht="12.75">
      <c r="C414" s="33"/>
      <c r="D414" s="33"/>
      <c r="E414" s="33"/>
    </row>
    <row r="415" spans="3:5" s="1" customFormat="1" ht="12.75">
      <c r="C415" s="33"/>
      <c r="D415" s="33"/>
      <c r="E415" s="33"/>
    </row>
    <row r="416" spans="3:5" s="1" customFormat="1" ht="12.75">
      <c r="C416" s="33"/>
      <c r="D416" s="33"/>
      <c r="E416" s="33"/>
    </row>
    <row r="417" spans="3:5" s="1" customFormat="1" ht="12.75">
      <c r="C417" s="33"/>
      <c r="D417" s="33"/>
      <c r="E417" s="33"/>
    </row>
    <row r="418" spans="3:5" s="1" customFormat="1" ht="12.75">
      <c r="C418" s="33"/>
      <c r="D418" s="33"/>
      <c r="E418" s="33"/>
    </row>
    <row r="419" spans="3:5" s="1" customFormat="1" ht="12.75">
      <c r="C419" s="33"/>
      <c r="D419" s="33"/>
      <c r="E419" s="33"/>
    </row>
    <row r="420" spans="3:5" s="1" customFormat="1" ht="12.75">
      <c r="C420" s="33"/>
      <c r="D420" s="33"/>
      <c r="E420" s="33"/>
    </row>
    <row r="421" spans="3:5" s="1" customFormat="1" ht="12.75">
      <c r="C421" s="33"/>
      <c r="D421" s="33"/>
      <c r="E421" s="33"/>
    </row>
    <row r="422" spans="3:5" s="1" customFormat="1" ht="12.75">
      <c r="C422" s="33"/>
      <c r="D422" s="33"/>
      <c r="E422" s="33"/>
    </row>
    <row r="423" spans="3:5" s="1" customFormat="1" ht="12.75">
      <c r="C423" s="33"/>
      <c r="D423" s="33"/>
      <c r="E423" s="33"/>
    </row>
    <row r="424" spans="3:5" s="1" customFormat="1" ht="12.75">
      <c r="C424" s="33"/>
      <c r="D424" s="33"/>
      <c r="E424" s="33"/>
    </row>
    <row r="425" spans="3:5" s="1" customFormat="1" ht="12.75">
      <c r="C425" s="33"/>
      <c r="D425" s="33"/>
      <c r="E425" s="33"/>
    </row>
    <row r="426" spans="3:5" s="1" customFormat="1" ht="12.75">
      <c r="C426" s="33"/>
      <c r="D426" s="33"/>
      <c r="E426" s="33"/>
    </row>
    <row r="427" spans="3:5" s="1" customFormat="1" ht="12.75">
      <c r="C427" s="33"/>
      <c r="D427" s="33"/>
      <c r="E427" s="33"/>
    </row>
    <row r="428" spans="3:5" s="1" customFormat="1" ht="12.75">
      <c r="C428" s="33"/>
      <c r="D428" s="33"/>
      <c r="E428" s="33"/>
    </row>
    <row r="429" spans="3:5" s="1" customFormat="1" ht="12.75">
      <c r="C429" s="33"/>
      <c r="D429" s="33"/>
      <c r="E429" s="33"/>
    </row>
    <row r="430" spans="3:5" s="1" customFormat="1" ht="12.75">
      <c r="C430" s="33"/>
      <c r="D430" s="33"/>
      <c r="E430" s="33"/>
    </row>
    <row r="431" spans="3:5" s="1" customFormat="1" ht="12.75">
      <c r="C431" s="33"/>
      <c r="D431" s="33"/>
      <c r="E431" s="33"/>
    </row>
    <row r="432" spans="3:5" s="1" customFormat="1" ht="12.75">
      <c r="C432" s="33"/>
      <c r="D432" s="33"/>
      <c r="E432" s="33"/>
    </row>
    <row r="433" spans="3:5" s="1" customFormat="1" ht="12.75">
      <c r="C433" s="33"/>
      <c r="D433" s="33"/>
      <c r="E433" s="33"/>
    </row>
    <row r="434" spans="3:5" s="1" customFormat="1" ht="12.75">
      <c r="C434" s="33"/>
      <c r="D434" s="33"/>
      <c r="E434" s="33"/>
    </row>
    <row r="435" spans="3:5" s="1" customFormat="1" ht="12.75">
      <c r="C435" s="33"/>
      <c r="D435" s="33"/>
      <c r="E435" s="33"/>
    </row>
    <row r="436" spans="3:5" s="1" customFormat="1" ht="12.75">
      <c r="C436" s="33"/>
      <c r="D436" s="33"/>
      <c r="E436" s="33"/>
    </row>
    <row r="437" spans="3:5" s="1" customFormat="1" ht="12.75">
      <c r="C437" s="33"/>
      <c r="D437" s="33"/>
      <c r="E437" s="33"/>
    </row>
    <row r="438" spans="3:5" s="1" customFormat="1" ht="12.75">
      <c r="C438" s="33"/>
      <c r="D438" s="33"/>
      <c r="E438" s="33"/>
    </row>
    <row r="439" spans="3:5" s="1" customFormat="1" ht="12.75">
      <c r="C439" s="33"/>
      <c r="D439" s="33"/>
      <c r="E439" s="33"/>
    </row>
    <row r="440" spans="3:5" s="1" customFormat="1" ht="12.75">
      <c r="C440" s="33"/>
      <c r="D440" s="33"/>
      <c r="E440" s="33"/>
    </row>
    <row r="441" spans="3:5" s="1" customFormat="1" ht="12.75">
      <c r="C441" s="33"/>
      <c r="D441" s="33"/>
      <c r="E441" s="33"/>
    </row>
    <row r="442" spans="3:5" s="1" customFormat="1" ht="12.75">
      <c r="C442" s="33"/>
      <c r="D442" s="33"/>
      <c r="E442" s="33"/>
    </row>
    <row r="443" spans="3:5" s="1" customFormat="1" ht="12.75">
      <c r="C443" s="33"/>
      <c r="D443" s="33"/>
      <c r="E443" s="33"/>
    </row>
    <row r="444" spans="3:5" s="1" customFormat="1" ht="12.75">
      <c r="C444" s="33"/>
      <c r="D444" s="33"/>
      <c r="E444" s="33"/>
    </row>
    <row r="445" spans="3:5" s="1" customFormat="1" ht="12.75">
      <c r="C445" s="33"/>
      <c r="D445" s="33"/>
      <c r="E445" s="33"/>
    </row>
    <row r="446" spans="3:5" s="1" customFormat="1" ht="12.75">
      <c r="C446" s="33"/>
      <c r="D446" s="33"/>
      <c r="E446" s="33"/>
    </row>
    <row r="447" spans="3:5" s="1" customFormat="1" ht="12.75">
      <c r="C447" s="33"/>
      <c r="D447" s="33"/>
      <c r="E447" s="33"/>
    </row>
    <row r="448" spans="3:5" s="1" customFormat="1" ht="12.75">
      <c r="C448" s="33"/>
      <c r="D448" s="33"/>
      <c r="E448" s="33"/>
    </row>
    <row r="449" spans="3:5" s="1" customFormat="1" ht="12.75">
      <c r="C449" s="33"/>
      <c r="D449" s="33"/>
      <c r="E449" s="33"/>
    </row>
    <row r="450" spans="3:5" s="1" customFormat="1" ht="12.75">
      <c r="C450" s="33"/>
      <c r="D450" s="33"/>
      <c r="E450" s="33"/>
    </row>
    <row r="451" spans="3:5" s="1" customFormat="1" ht="12.75">
      <c r="C451" s="33"/>
      <c r="D451" s="33"/>
      <c r="E451" s="33"/>
    </row>
    <row r="452" spans="3:5" s="1" customFormat="1" ht="12.75">
      <c r="C452" s="33"/>
      <c r="D452" s="33"/>
      <c r="E452" s="33"/>
    </row>
    <row r="453" spans="3:5" s="1" customFormat="1" ht="12.75">
      <c r="C453" s="33"/>
      <c r="D453" s="33"/>
      <c r="E453" s="33"/>
    </row>
    <row r="454" spans="3:5" s="1" customFormat="1" ht="12.75">
      <c r="C454" s="33"/>
      <c r="D454" s="33"/>
      <c r="E454" s="33"/>
    </row>
    <row r="455" spans="3:5" s="1" customFormat="1" ht="12.75">
      <c r="C455" s="33"/>
      <c r="D455" s="33"/>
      <c r="E455" s="33"/>
    </row>
    <row r="456" spans="3:5" s="1" customFormat="1" ht="12.75">
      <c r="C456" s="33"/>
      <c r="D456" s="33"/>
      <c r="E456" s="33"/>
    </row>
    <row r="457" spans="3:5" s="1" customFormat="1" ht="12.75">
      <c r="C457" s="33"/>
      <c r="D457" s="33"/>
      <c r="E457" s="33"/>
    </row>
    <row r="458" spans="3:5" s="1" customFormat="1" ht="12.75">
      <c r="C458" s="33"/>
      <c r="D458" s="33"/>
      <c r="E458" s="33"/>
    </row>
    <row r="459" spans="3:5" s="1" customFormat="1" ht="12.75">
      <c r="C459" s="33"/>
      <c r="D459" s="33"/>
      <c r="E459" s="33"/>
    </row>
    <row r="460" spans="3:5" s="1" customFormat="1" ht="12.75">
      <c r="C460" s="33"/>
      <c r="D460" s="33"/>
      <c r="E460" s="33"/>
    </row>
    <row r="461" spans="3:5" s="1" customFormat="1" ht="12.75">
      <c r="C461" s="33"/>
      <c r="D461" s="33"/>
      <c r="E461" s="33"/>
    </row>
    <row r="462" spans="3:5" s="1" customFormat="1" ht="12.75">
      <c r="C462" s="33"/>
      <c r="D462" s="33"/>
      <c r="E462" s="33"/>
    </row>
    <row r="463" spans="3:5" s="1" customFormat="1" ht="12.75">
      <c r="C463" s="33"/>
      <c r="D463" s="33"/>
      <c r="E463" s="33"/>
    </row>
    <row r="464" spans="3:5" s="1" customFormat="1" ht="12.75">
      <c r="C464" s="33"/>
      <c r="D464" s="33"/>
      <c r="E464" s="33"/>
    </row>
    <row r="465" spans="3:5" s="1" customFormat="1" ht="12.75">
      <c r="C465" s="33"/>
      <c r="D465" s="33"/>
      <c r="E465" s="33"/>
    </row>
    <row r="466" spans="3:5" s="1" customFormat="1" ht="12.75">
      <c r="C466" s="33"/>
      <c r="D466" s="33"/>
      <c r="E466" s="33"/>
    </row>
    <row r="467" spans="3:5" s="1" customFormat="1" ht="12.75">
      <c r="C467" s="33"/>
      <c r="D467" s="33"/>
      <c r="E467" s="33"/>
    </row>
    <row r="468" spans="3:5" s="1" customFormat="1" ht="12.75">
      <c r="C468" s="33"/>
      <c r="D468" s="33"/>
      <c r="E468" s="33"/>
    </row>
    <row r="469" spans="3:5" s="1" customFormat="1" ht="12.75">
      <c r="C469" s="33"/>
      <c r="D469" s="33"/>
      <c r="E469" s="33"/>
    </row>
    <row r="470" spans="3:5" s="1" customFormat="1" ht="12.75">
      <c r="C470" s="33"/>
      <c r="D470" s="33"/>
      <c r="E470" s="33"/>
    </row>
    <row r="471" spans="3:5" s="1" customFormat="1" ht="12.75">
      <c r="C471" s="33"/>
      <c r="D471" s="33"/>
      <c r="E471" s="33"/>
    </row>
    <row r="472" spans="3:5" s="1" customFormat="1" ht="12.75">
      <c r="C472" s="33"/>
      <c r="D472" s="33"/>
      <c r="E472" s="33"/>
    </row>
    <row r="473" spans="3:5" s="1" customFormat="1" ht="12.75">
      <c r="C473" s="33"/>
      <c r="D473" s="33"/>
      <c r="E473" s="33"/>
    </row>
    <row r="474" spans="3:5" s="1" customFormat="1" ht="12.75">
      <c r="C474" s="33"/>
      <c r="D474" s="33"/>
      <c r="E474" s="33"/>
    </row>
    <row r="475" spans="3:5" s="1" customFormat="1" ht="12.75">
      <c r="C475" s="33"/>
      <c r="D475" s="33"/>
      <c r="E475" s="33"/>
    </row>
    <row r="476" spans="3:5" s="1" customFormat="1" ht="12.75">
      <c r="C476" s="33"/>
      <c r="D476" s="33"/>
      <c r="E476" s="33"/>
    </row>
    <row r="477" spans="3:5" s="1" customFormat="1" ht="12.75">
      <c r="C477" s="33"/>
      <c r="D477" s="33"/>
      <c r="E477" s="33"/>
    </row>
    <row r="478" spans="3:5" s="1" customFormat="1" ht="12.75">
      <c r="C478" s="33"/>
      <c r="D478" s="33"/>
      <c r="E478" s="33"/>
    </row>
    <row r="479" spans="3:5" s="1" customFormat="1" ht="12.75">
      <c r="C479" s="33"/>
      <c r="D479" s="33"/>
      <c r="E479" s="33"/>
    </row>
    <row r="480" spans="3:5" s="1" customFormat="1" ht="12.75">
      <c r="C480" s="33"/>
      <c r="D480" s="33"/>
      <c r="E480" s="33"/>
    </row>
    <row r="481" spans="3:5" s="1" customFormat="1" ht="12.75">
      <c r="C481" s="33"/>
      <c r="D481" s="33"/>
      <c r="E481" s="33"/>
    </row>
    <row r="482" spans="3:5" s="1" customFormat="1" ht="12.75">
      <c r="C482" s="33"/>
      <c r="D482" s="33"/>
      <c r="E482" s="33"/>
    </row>
    <row r="483" spans="3:5" s="1" customFormat="1" ht="12.75">
      <c r="C483" s="33"/>
      <c r="D483" s="33"/>
      <c r="E483" s="33"/>
    </row>
    <row r="484" spans="3:5" s="1" customFormat="1" ht="12.75">
      <c r="C484" s="33"/>
      <c r="D484" s="33"/>
      <c r="E484" s="33"/>
    </row>
    <row r="485" spans="3:5" s="1" customFormat="1" ht="12.75">
      <c r="C485" s="33"/>
      <c r="D485" s="33"/>
      <c r="E485" s="33"/>
    </row>
    <row r="486" spans="3:5" s="1" customFormat="1" ht="12.75">
      <c r="C486" s="33"/>
      <c r="D486" s="33"/>
      <c r="E486" s="33"/>
    </row>
    <row r="487" spans="3:5" s="1" customFormat="1" ht="12.75">
      <c r="C487" s="33"/>
      <c r="D487" s="33"/>
      <c r="E487" s="33"/>
    </row>
    <row r="488" spans="3:5" s="1" customFormat="1" ht="12.75">
      <c r="C488" s="33"/>
      <c r="D488" s="33"/>
      <c r="E488" s="33"/>
    </row>
    <row r="489" spans="3:5" s="1" customFormat="1" ht="12.75">
      <c r="C489" s="33"/>
      <c r="D489" s="33"/>
      <c r="E489" s="33"/>
    </row>
    <row r="490" spans="3:5" s="1" customFormat="1" ht="12.75">
      <c r="C490" s="33"/>
      <c r="D490" s="33"/>
      <c r="E490" s="33"/>
    </row>
    <row r="491" spans="3:5" s="1" customFormat="1" ht="12.75">
      <c r="C491" s="33"/>
      <c r="D491" s="33"/>
      <c r="E491" s="33"/>
    </row>
    <row r="492" spans="3:5" s="1" customFormat="1" ht="12.75">
      <c r="C492" s="33"/>
      <c r="D492" s="33"/>
      <c r="E492" s="33"/>
    </row>
    <row r="493" spans="3:5" s="1" customFormat="1" ht="12.75">
      <c r="C493" s="33"/>
      <c r="D493" s="33"/>
      <c r="E493" s="33"/>
    </row>
    <row r="494" spans="3:5" s="1" customFormat="1" ht="12.75">
      <c r="C494" s="33"/>
      <c r="D494" s="33"/>
      <c r="E494" s="33"/>
    </row>
    <row r="495" spans="3:5" s="1" customFormat="1" ht="12.75">
      <c r="C495" s="33"/>
      <c r="D495" s="33"/>
      <c r="E495" s="33"/>
    </row>
    <row r="496" spans="3:5" s="1" customFormat="1" ht="12.75">
      <c r="C496" s="33"/>
      <c r="D496" s="33"/>
      <c r="E496" s="33"/>
    </row>
    <row r="497" spans="3:5" s="1" customFormat="1" ht="12.75">
      <c r="C497" s="33"/>
      <c r="D497" s="33"/>
      <c r="E497" s="33"/>
    </row>
    <row r="498" spans="3:5" s="1" customFormat="1" ht="12.75">
      <c r="C498" s="33"/>
      <c r="D498" s="33"/>
      <c r="E498" s="33"/>
    </row>
    <row r="499" spans="3:5" s="1" customFormat="1" ht="12.75">
      <c r="C499" s="33"/>
      <c r="D499" s="33"/>
      <c r="E499" s="33"/>
    </row>
    <row r="500" spans="3:5" s="1" customFormat="1" ht="12.75">
      <c r="C500" s="33"/>
      <c r="D500" s="33"/>
      <c r="E500" s="33"/>
    </row>
    <row r="501" spans="3:5" s="1" customFormat="1" ht="12.75">
      <c r="C501" s="33"/>
      <c r="D501" s="33"/>
      <c r="E501" s="33"/>
    </row>
    <row r="502" spans="3:5" s="1" customFormat="1" ht="12.75">
      <c r="C502" s="33"/>
      <c r="D502" s="33"/>
      <c r="E502" s="33"/>
    </row>
    <row r="503" spans="3:5" s="1" customFormat="1" ht="12.75">
      <c r="C503" s="33"/>
      <c r="D503" s="33"/>
      <c r="E503" s="33"/>
    </row>
    <row r="504" spans="3:5" s="1" customFormat="1" ht="12.75">
      <c r="C504" s="33"/>
      <c r="D504" s="33"/>
      <c r="E504" s="33"/>
    </row>
    <row r="505" spans="3:5" s="1" customFormat="1" ht="12.75">
      <c r="C505" s="33"/>
      <c r="D505" s="33"/>
      <c r="E505" s="33"/>
    </row>
    <row r="506" spans="3:5" s="1" customFormat="1" ht="12.75">
      <c r="C506" s="33"/>
      <c r="D506" s="33"/>
      <c r="E506" s="33"/>
    </row>
    <row r="507" spans="3:5" s="1" customFormat="1" ht="12.75">
      <c r="C507" s="33"/>
      <c r="D507" s="33"/>
      <c r="E507" s="33"/>
    </row>
    <row r="508" spans="3:5" s="1" customFormat="1" ht="12.75">
      <c r="C508" s="33"/>
      <c r="D508" s="33"/>
      <c r="E508" s="33"/>
    </row>
    <row r="509" spans="3:5" s="1" customFormat="1" ht="12.75">
      <c r="C509" s="33"/>
      <c r="D509" s="33"/>
      <c r="E509" s="33"/>
    </row>
    <row r="510" spans="3:5" s="1" customFormat="1" ht="12.75">
      <c r="C510" s="33"/>
      <c r="D510" s="33"/>
      <c r="E510" s="33"/>
    </row>
    <row r="511" spans="3:5" s="1" customFormat="1" ht="12.75">
      <c r="C511" s="33"/>
      <c r="D511" s="33"/>
      <c r="E511" s="33"/>
    </row>
    <row r="512" spans="3:5" s="1" customFormat="1" ht="12.75">
      <c r="C512" s="33"/>
      <c r="D512" s="33"/>
      <c r="E512" s="33"/>
    </row>
    <row r="513" spans="3:5" s="1" customFormat="1" ht="12.75">
      <c r="C513" s="33"/>
      <c r="D513" s="33"/>
      <c r="E513" s="33"/>
    </row>
    <row r="514" spans="3:5" s="1" customFormat="1" ht="12.75">
      <c r="C514" s="33"/>
      <c r="D514" s="33"/>
      <c r="E514" s="33"/>
    </row>
    <row r="515" spans="3:5" s="1" customFormat="1" ht="12.75">
      <c r="C515" s="33"/>
      <c r="D515" s="33"/>
      <c r="E515" s="33"/>
    </row>
    <row r="516" spans="3:5" s="1" customFormat="1" ht="12.75">
      <c r="C516" s="33"/>
      <c r="D516" s="33"/>
      <c r="E516" s="33"/>
    </row>
    <row r="517" spans="3:5" s="1" customFormat="1" ht="12.75">
      <c r="C517" s="33"/>
      <c r="D517" s="33"/>
      <c r="E517" s="33"/>
    </row>
    <row r="518" spans="3:5" s="1" customFormat="1" ht="12.75">
      <c r="C518" s="33"/>
      <c r="D518" s="33"/>
      <c r="E518" s="33"/>
    </row>
    <row r="519" spans="3:5" s="1" customFormat="1" ht="12.75">
      <c r="C519" s="33"/>
      <c r="D519" s="33"/>
      <c r="E519" s="33"/>
    </row>
    <row r="520" spans="3:5" s="1" customFormat="1" ht="12.75">
      <c r="C520" s="33"/>
      <c r="D520" s="33"/>
      <c r="E520" s="33"/>
    </row>
    <row r="521" spans="3:5" s="1" customFormat="1" ht="12.75">
      <c r="C521" s="33"/>
      <c r="D521" s="33"/>
      <c r="E521" s="33"/>
    </row>
    <row r="522" spans="3:5" s="1" customFormat="1" ht="12.75">
      <c r="C522" s="33"/>
      <c r="D522" s="33"/>
      <c r="E522" s="33"/>
    </row>
    <row r="523" spans="3:5" s="1" customFormat="1" ht="12.75">
      <c r="C523" s="33"/>
      <c r="D523" s="33"/>
      <c r="E523" s="33"/>
    </row>
    <row r="524" spans="3:5" s="1" customFormat="1" ht="12.75">
      <c r="C524" s="33"/>
      <c r="D524" s="33"/>
      <c r="E524" s="33"/>
    </row>
    <row r="525" spans="3:5" s="1" customFormat="1" ht="12.75">
      <c r="C525" s="33"/>
      <c r="D525" s="33"/>
      <c r="E525" s="33"/>
    </row>
    <row r="526" spans="3:5" s="1" customFormat="1" ht="12.75">
      <c r="C526" s="33"/>
      <c r="D526" s="33"/>
      <c r="E526" s="33"/>
    </row>
    <row r="527" spans="3:5" s="1" customFormat="1" ht="12.75">
      <c r="C527" s="33"/>
      <c r="D527" s="33"/>
      <c r="E527" s="33"/>
    </row>
    <row r="528" spans="3:5" s="1" customFormat="1" ht="12.75">
      <c r="C528" s="33"/>
      <c r="D528" s="33"/>
      <c r="E528" s="33"/>
    </row>
    <row r="529" spans="3:5" s="1" customFormat="1" ht="12.75">
      <c r="C529" s="33"/>
      <c r="D529" s="33"/>
      <c r="E529" s="33"/>
    </row>
    <row r="530" spans="3:5" s="1" customFormat="1" ht="12.75">
      <c r="C530" s="33"/>
      <c r="D530" s="33"/>
      <c r="E530" s="33"/>
    </row>
    <row r="531" spans="3:5" s="1" customFormat="1" ht="12.75">
      <c r="C531" s="33"/>
      <c r="D531" s="33"/>
      <c r="E531" s="33"/>
    </row>
    <row r="532" spans="3:5" s="1" customFormat="1" ht="12.75">
      <c r="C532" s="33"/>
      <c r="D532" s="33"/>
      <c r="E532" s="33"/>
    </row>
    <row r="533" spans="3:5" s="1" customFormat="1" ht="12.75">
      <c r="C533" s="33"/>
      <c r="D533" s="33"/>
      <c r="E533" s="33"/>
    </row>
    <row r="534" spans="3:5" s="1" customFormat="1" ht="12.75">
      <c r="C534" s="33"/>
      <c r="D534" s="33"/>
      <c r="E534" s="33"/>
    </row>
    <row r="535" spans="3:5" s="1" customFormat="1" ht="12.75">
      <c r="C535" s="33"/>
      <c r="D535" s="33"/>
      <c r="E535" s="33"/>
    </row>
    <row r="536" spans="3:5" s="1" customFormat="1" ht="12.75">
      <c r="C536" s="33"/>
      <c r="D536" s="33"/>
      <c r="E536" s="33"/>
    </row>
    <row r="537" spans="3:5" s="1" customFormat="1" ht="12.75">
      <c r="C537" s="33"/>
      <c r="D537" s="33"/>
      <c r="E537" s="33"/>
    </row>
    <row r="538" spans="3:5" s="1" customFormat="1" ht="12.75">
      <c r="C538" s="33"/>
      <c r="D538" s="33"/>
      <c r="E538" s="33"/>
    </row>
    <row r="539" spans="3:5" s="1" customFormat="1" ht="12.75">
      <c r="C539" s="33"/>
      <c r="D539" s="33"/>
      <c r="E539" s="33"/>
    </row>
    <row r="540" spans="3:5" s="1" customFormat="1" ht="12.75">
      <c r="C540" s="33"/>
      <c r="D540" s="33"/>
      <c r="E540" s="33"/>
    </row>
    <row r="541" spans="3:5" s="1" customFormat="1" ht="12.75">
      <c r="C541" s="33"/>
      <c r="D541" s="33"/>
      <c r="E541" s="33"/>
    </row>
    <row r="542" spans="3:5" s="1" customFormat="1" ht="12.75">
      <c r="C542" s="33"/>
      <c r="D542" s="33"/>
      <c r="E542" s="33"/>
    </row>
    <row r="543" spans="3:5" s="1" customFormat="1" ht="12.75">
      <c r="C543" s="33"/>
      <c r="D543" s="33"/>
      <c r="E543" s="33"/>
    </row>
    <row r="544" spans="3:5" s="1" customFormat="1" ht="12.75">
      <c r="C544" s="33"/>
      <c r="D544" s="33"/>
      <c r="E544" s="33"/>
    </row>
    <row r="545" spans="3:5" s="1" customFormat="1" ht="12.75">
      <c r="C545" s="33"/>
      <c r="D545" s="33"/>
      <c r="E545" s="33"/>
    </row>
    <row r="546" spans="3:5" s="1" customFormat="1" ht="12.75">
      <c r="C546" s="33"/>
      <c r="D546" s="33"/>
      <c r="E546" s="33"/>
    </row>
    <row r="547" spans="3:5" s="1" customFormat="1" ht="12.75">
      <c r="C547" s="33"/>
      <c r="D547" s="33"/>
      <c r="E547" s="33"/>
    </row>
    <row r="548" spans="3:5" s="1" customFormat="1" ht="12.75">
      <c r="C548" s="33"/>
      <c r="D548" s="33"/>
      <c r="E548" s="33"/>
    </row>
    <row r="549" spans="3:5" s="1" customFormat="1" ht="12.75">
      <c r="C549" s="33"/>
      <c r="D549" s="33"/>
      <c r="E549" s="33"/>
    </row>
    <row r="550" spans="3:5" s="1" customFormat="1" ht="12.75">
      <c r="C550" s="33"/>
      <c r="D550" s="33"/>
      <c r="E550" s="33"/>
    </row>
    <row r="551" spans="3:5" s="1" customFormat="1" ht="12.75">
      <c r="C551" s="33"/>
      <c r="D551" s="33"/>
      <c r="E551" s="33"/>
    </row>
    <row r="552" spans="3:5" s="1" customFormat="1" ht="12.75">
      <c r="C552" s="33"/>
      <c r="D552" s="33"/>
      <c r="E552" s="33"/>
    </row>
    <row r="553" spans="3:5" s="1" customFormat="1" ht="12.75">
      <c r="C553" s="33"/>
      <c r="D553" s="33"/>
      <c r="E553" s="33"/>
    </row>
    <row r="554" spans="3:5" s="1" customFormat="1" ht="12.75">
      <c r="C554" s="33"/>
      <c r="D554" s="33"/>
      <c r="E554" s="33"/>
    </row>
    <row r="555" spans="3:5" s="1" customFormat="1" ht="12.75">
      <c r="C555" s="33"/>
      <c r="D555" s="33"/>
      <c r="E555" s="33"/>
    </row>
    <row r="556" spans="3:5" s="1" customFormat="1" ht="12.75">
      <c r="C556" s="33"/>
      <c r="D556" s="33"/>
      <c r="E556" s="33"/>
    </row>
    <row r="557" spans="3:5" s="1" customFormat="1" ht="12.75">
      <c r="C557" s="33"/>
      <c r="D557" s="33"/>
      <c r="E557" s="33"/>
    </row>
    <row r="558" spans="3:5" s="1" customFormat="1" ht="12.75">
      <c r="C558" s="33"/>
      <c r="D558" s="33"/>
      <c r="E558" s="33"/>
    </row>
    <row r="559" spans="3:5" s="1" customFormat="1" ht="12.75">
      <c r="C559" s="33"/>
      <c r="D559" s="33"/>
      <c r="E559" s="33"/>
    </row>
    <row r="560" spans="3:5" s="1" customFormat="1" ht="12.75">
      <c r="C560" s="33"/>
      <c r="D560" s="33"/>
      <c r="E560" s="33"/>
    </row>
  </sheetData>
  <sheetProtection algorithmName="SHA-512" hashValue="3L3TbPm/eCPWab2p6zAFZTHs7l12oYLv68CNBXYNL/FtFilLSfrp2WDtWeTod0PR/kHZ4VdN+/VDmI8dVk/QKg==" saltValue="MOnvFDUIIUIFiSGZ3rVbMA==" spinCount="100000" sheet="1" objects="1" scenarios="1"/>
  <mergeCells count="75">
    <mergeCell ref="B2:E2"/>
    <mergeCell ref="B5:E5"/>
    <mergeCell ref="B6:D6"/>
    <mergeCell ref="B7:D7"/>
    <mergeCell ref="B8:D8"/>
    <mergeCell ref="B3:E3"/>
    <mergeCell ref="B9:D9"/>
    <mergeCell ref="B10:D10"/>
    <mergeCell ref="B11:D11"/>
    <mergeCell ref="B13:E13"/>
    <mergeCell ref="C14:D14"/>
    <mergeCell ref="C15:D15"/>
    <mergeCell ref="B17:E17"/>
    <mergeCell ref="B18:E18"/>
    <mergeCell ref="B19:D19"/>
    <mergeCell ref="B20:D20"/>
    <mergeCell ref="B22:B23"/>
    <mergeCell ref="C22:D22"/>
    <mergeCell ref="E22:E23"/>
    <mergeCell ref="C23:D23"/>
    <mergeCell ref="B24:E24"/>
    <mergeCell ref="C25:D25"/>
    <mergeCell ref="C26:D26"/>
    <mergeCell ref="B28:E28"/>
    <mergeCell ref="B29:E29"/>
    <mergeCell ref="E30:E31"/>
    <mergeCell ref="E33:E37"/>
    <mergeCell ref="B39:D39"/>
    <mergeCell ref="B40:E40"/>
    <mergeCell ref="E41:E42"/>
    <mergeCell ref="B47:E47"/>
    <mergeCell ref="C48:D48"/>
    <mergeCell ref="E48:E61"/>
    <mergeCell ref="C50:D50"/>
    <mergeCell ref="C52:D52"/>
    <mergeCell ref="C53:D53"/>
    <mergeCell ref="C54:D54"/>
    <mergeCell ref="C55:D55"/>
    <mergeCell ref="C56:D56"/>
    <mergeCell ref="C57:D57"/>
    <mergeCell ref="C58:D58"/>
    <mergeCell ref="C59:D59"/>
    <mergeCell ref="C60:D60"/>
    <mergeCell ref="C61:D61"/>
    <mergeCell ref="B62:C62"/>
    <mergeCell ref="B64:C64"/>
    <mergeCell ref="B66:E66"/>
    <mergeCell ref="E67:E72"/>
    <mergeCell ref="D74:E74"/>
    <mergeCell ref="B75:E75"/>
    <mergeCell ref="C76:D76"/>
    <mergeCell ref="B77:C77"/>
    <mergeCell ref="B79:C79"/>
    <mergeCell ref="D80:E80"/>
    <mergeCell ref="B81:E81"/>
    <mergeCell ref="B82:E82"/>
    <mergeCell ref="E83:E84"/>
    <mergeCell ref="B86:D86"/>
    <mergeCell ref="B87:C87"/>
    <mergeCell ref="B89:E89"/>
    <mergeCell ref="E90:E92"/>
    <mergeCell ref="D96:E96"/>
    <mergeCell ref="B97:E97"/>
    <mergeCell ref="B98:C98"/>
    <mergeCell ref="E98:E102"/>
    <mergeCell ref="B99:C99"/>
    <mergeCell ref="B100:C100"/>
    <mergeCell ref="B101:C101"/>
    <mergeCell ref="B102:C102"/>
    <mergeCell ref="B104:E104"/>
    <mergeCell ref="E105:E106"/>
    <mergeCell ref="B109:C109"/>
    <mergeCell ref="E109:E111"/>
    <mergeCell ref="B110:C110"/>
    <mergeCell ref="B111:C111"/>
  </mergeCells>
  <printOptions horizontalCentered="1"/>
  <pageMargins left="0.51180555555555496" right="0.51180555555555496" top="0.62986111111111098" bottom="0.62986111111111098" header="0.51180555555555496" footer="0.31527777777777799"/>
  <pageSetup paperSize="9" firstPageNumber="0" fitToHeight="0" orientation="landscape" horizontalDpi="300" verticalDpi="300"/>
  <headerFooter>
    <oddFooter>&amp;CPágina &amp;P de &amp;N</oddFooter>
  </headerFooter>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1:AMJ561"/>
  <sheetViews>
    <sheetView showGridLines="0" zoomScale="90" zoomScaleNormal="90" workbookViewId="0">
      <selection activeCell="B3" sqref="B3:E3"/>
    </sheetView>
  </sheetViews>
  <sheetFormatPr defaultColWidth="9.140625" defaultRowHeight="15" outlineLevelRow="2"/>
  <cols>
    <col min="1" max="1" width="1.42578125" style="1" customWidth="1"/>
    <col min="2" max="2" width="45.7109375" style="2" customWidth="1"/>
    <col min="3" max="3" width="11.85546875" style="18" customWidth="1"/>
    <col min="4" max="4" width="14.7109375" style="18" customWidth="1"/>
    <col min="5" max="5" width="20" style="18" customWidth="1"/>
    <col min="6" max="6" width="80.85546875" style="2" customWidth="1"/>
    <col min="7" max="7" width="1.85546875" style="1" customWidth="1"/>
    <col min="8" max="8" width="12" style="1" customWidth="1"/>
    <col min="9" max="82" width="9.140625" style="1"/>
    <col min="83" max="1024" width="9.140625" style="2"/>
  </cols>
  <sheetData>
    <row r="1" spans="2:6" ht="7.5" customHeight="1"/>
    <row r="2" spans="2:6" ht="17.25" thickBot="1">
      <c r="B2" s="196" t="s">
        <v>43</v>
      </c>
      <c r="C2" s="196"/>
      <c r="D2" s="196"/>
      <c r="E2" s="196"/>
      <c r="F2" s="19"/>
    </row>
    <row r="3" spans="2:6" ht="15" customHeight="1" thickBot="1">
      <c r="B3" s="196" t="s">
        <v>214</v>
      </c>
      <c r="C3" s="196"/>
      <c r="D3" s="196"/>
      <c r="E3" s="196"/>
    </row>
    <row r="4" spans="2:6" ht="15" customHeight="1" thickBot="1">
      <c r="B4" s="20"/>
    </row>
    <row r="5" spans="2:6" ht="15" customHeight="1">
      <c r="B5" s="171" t="s">
        <v>13</v>
      </c>
      <c r="C5" s="171"/>
      <c r="D5" s="171"/>
      <c r="E5" s="171"/>
      <c r="F5" s="20"/>
    </row>
    <row r="6" spans="2:6" ht="15" customHeight="1">
      <c r="B6" s="193" t="s">
        <v>44</v>
      </c>
      <c r="C6" s="193"/>
      <c r="D6" s="193"/>
      <c r="E6" s="21" t="str">
        <f>IF('RESUMO A'!C17="","",'RESUMO A'!C17)</f>
        <v/>
      </c>
      <c r="F6" s="22"/>
    </row>
    <row r="7" spans="2:6" ht="15" customHeight="1">
      <c r="B7" s="193" t="s">
        <v>45</v>
      </c>
      <c r="C7" s="193"/>
      <c r="D7" s="193"/>
      <c r="E7" s="6" t="s">
        <v>16</v>
      </c>
      <c r="F7" s="20"/>
    </row>
    <row r="8" spans="2:6" ht="36.75" customHeight="1">
      <c r="B8" s="193" t="s">
        <v>46</v>
      </c>
      <c r="C8" s="193"/>
      <c r="D8" s="193"/>
      <c r="E8" s="138"/>
      <c r="F8" s="23" t="s">
        <v>47</v>
      </c>
    </row>
    <row r="9" spans="2:6" ht="15" customHeight="1">
      <c r="B9" s="193" t="s">
        <v>48</v>
      </c>
      <c r="C9" s="193"/>
      <c r="D9" s="193"/>
      <c r="E9" s="138"/>
      <c r="F9" s="24" t="s">
        <v>49</v>
      </c>
    </row>
    <row r="10" spans="2:6" ht="15" customHeight="1">
      <c r="B10" s="193" t="s">
        <v>50</v>
      </c>
      <c r="C10" s="193"/>
      <c r="D10" s="193"/>
      <c r="E10" s="138"/>
      <c r="F10" s="25" t="s">
        <v>51</v>
      </c>
    </row>
    <row r="11" spans="2:6" ht="15" customHeight="1">
      <c r="B11" s="194" t="s">
        <v>52</v>
      </c>
      <c r="C11" s="194"/>
      <c r="D11" s="194"/>
      <c r="E11" s="26">
        <v>24</v>
      </c>
      <c r="F11" s="20"/>
    </row>
    <row r="12" spans="2:6" ht="6.95" customHeight="1"/>
    <row r="13" spans="2:6" ht="15" customHeight="1">
      <c r="B13" s="171" t="s">
        <v>53</v>
      </c>
      <c r="C13" s="171"/>
      <c r="D13" s="171"/>
      <c r="E13" s="171"/>
      <c r="F13" s="20"/>
    </row>
    <row r="14" spans="2:6" ht="24.95" customHeight="1">
      <c r="B14" s="27" t="s">
        <v>54</v>
      </c>
      <c r="C14" s="195" t="s">
        <v>55</v>
      </c>
      <c r="D14" s="195"/>
      <c r="E14" s="10" t="s">
        <v>56</v>
      </c>
      <c r="F14" s="28"/>
    </row>
    <row r="15" spans="2:6" s="2" customFormat="1" ht="15" customHeight="1">
      <c r="B15" s="29" t="s">
        <v>166</v>
      </c>
      <c r="C15" s="192" t="s">
        <v>58</v>
      </c>
      <c r="D15" s="192"/>
      <c r="E15" s="26">
        <v>5</v>
      </c>
      <c r="F15" s="20"/>
    </row>
    <row r="16" spans="2:6" ht="6.95" customHeight="1"/>
    <row r="17" spans="1:82" ht="15" customHeight="1">
      <c r="B17" s="171" t="s">
        <v>59</v>
      </c>
      <c r="C17" s="171"/>
      <c r="D17" s="171"/>
      <c r="E17" s="171"/>
      <c r="F17" s="20"/>
    </row>
    <row r="18" spans="1:82" ht="15" customHeight="1">
      <c r="B18" s="151" t="s">
        <v>60</v>
      </c>
      <c r="C18" s="151"/>
      <c r="D18" s="151"/>
      <c r="E18" s="151"/>
      <c r="F18" s="20"/>
    </row>
    <row r="19" spans="1:82" ht="15" customHeight="1">
      <c r="B19" s="193" t="s">
        <v>61</v>
      </c>
      <c r="C19" s="193"/>
      <c r="D19" s="193"/>
      <c r="E19" s="6" t="s">
        <v>167</v>
      </c>
      <c r="F19" s="20"/>
    </row>
    <row r="20" spans="1:82" ht="15" customHeight="1">
      <c r="B20" s="193" t="s">
        <v>63</v>
      </c>
      <c r="C20" s="193"/>
      <c r="D20" s="193"/>
      <c r="E20" s="30">
        <v>2053.34</v>
      </c>
      <c r="F20" s="31"/>
    </row>
    <row r="21" spans="1:82" s="1" customFormat="1" ht="6.95" customHeight="1">
      <c r="B21" s="32"/>
      <c r="C21" s="33"/>
      <c r="D21" s="33"/>
      <c r="E21" s="33"/>
    </row>
    <row r="22" spans="1:82" ht="30.75" customHeight="1">
      <c r="B22" s="188" t="str">
        <f>B15</f>
        <v>Técnico em Arquivo</v>
      </c>
      <c r="C22" s="189" t="s">
        <v>64</v>
      </c>
      <c r="D22" s="189"/>
      <c r="E22" s="190" t="s">
        <v>65</v>
      </c>
      <c r="F22" s="1"/>
      <c r="CA22" s="2"/>
      <c r="CB22" s="2"/>
      <c r="CC22" s="2"/>
      <c r="CD22" s="2"/>
    </row>
    <row r="23" spans="1:82" ht="30" customHeight="1">
      <c r="B23" s="188"/>
      <c r="C23" s="191" t="s">
        <v>66</v>
      </c>
      <c r="D23" s="191"/>
      <c r="E23" s="190"/>
      <c r="F23" s="1"/>
      <c r="CA23" s="2"/>
      <c r="CB23" s="2"/>
      <c r="CC23" s="2"/>
      <c r="CD23" s="2"/>
    </row>
    <row r="24" spans="1:82" ht="15.2" customHeight="1">
      <c r="B24" s="151" t="s">
        <v>67</v>
      </c>
      <c r="C24" s="151"/>
      <c r="D24" s="151"/>
      <c r="E24" s="151"/>
      <c r="F24" s="1"/>
      <c r="CC24" s="2"/>
      <c r="CD24" s="2"/>
    </row>
    <row r="25" spans="1:82" ht="15.2" customHeight="1" outlineLevel="1">
      <c r="B25" s="34" t="s">
        <v>68</v>
      </c>
      <c r="C25" s="177">
        <f>E20</f>
        <v>2053.34</v>
      </c>
      <c r="D25" s="177"/>
      <c r="E25" s="36" t="s">
        <v>69</v>
      </c>
      <c r="F25" s="1"/>
      <c r="CC25" s="2"/>
      <c r="CD25" s="2"/>
    </row>
    <row r="26" spans="1:82" ht="15.2" customHeight="1">
      <c r="A26" s="2"/>
      <c r="B26" s="37" t="s">
        <v>70</v>
      </c>
      <c r="C26" s="186">
        <f>C25</f>
        <v>2053.34</v>
      </c>
      <c r="D26" s="186"/>
      <c r="E26" s="39" t="s">
        <v>71</v>
      </c>
      <c r="F26" s="1"/>
      <c r="CC26" s="2"/>
      <c r="CD26" s="2"/>
    </row>
    <row r="27" spans="1:82" s="1" customFormat="1" ht="6.95" customHeight="1">
      <c r="B27" s="40"/>
      <c r="C27" s="41"/>
      <c r="D27" s="41"/>
      <c r="E27" s="42"/>
      <c r="CC27" s="2"/>
      <c r="CD27" s="2"/>
    </row>
    <row r="28" spans="1:82" s="1" customFormat="1" ht="15.2" customHeight="1">
      <c r="B28" s="171" t="s">
        <v>72</v>
      </c>
      <c r="C28" s="171"/>
      <c r="D28" s="171"/>
      <c r="E28" s="171"/>
      <c r="CC28" s="2"/>
      <c r="CD28" s="2"/>
    </row>
    <row r="29" spans="1:82" s="1" customFormat="1" ht="27.75" customHeight="1" outlineLevel="1">
      <c r="B29" s="187" t="s">
        <v>73</v>
      </c>
      <c r="C29" s="187"/>
      <c r="D29" s="187"/>
      <c r="E29" s="187"/>
      <c r="CC29" s="2"/>
      <c r="CD29" s="2"/>
    </row>
    <row r="30" spans="1:82" s="1" customFormat="1" ht="15.2" customHeight="1" outlineLevel="1">
      <c r="B30" s="5" t="s">
        <v>74</v>
      </c>
      <c r="C30" s="43">
        <v>0.2</v>
      </c>
      <c r="D30" s="44">
        <f t="shared" ref="D30:D37" si="0">ROUND(C30*C$26,2)</f>
        <v>410.67</v>
      </c>
      <c r="E30" s="165" t="s">
        <v>69</v>
      </c>
      <c r="CC30" s="2"/>
      <c r="CD30" s="2"/>
    </row>
    <row r="31" spans="1:82" s="1" customFormat="1" ht="15.2" customHeight="1" outlineLevel="1">
      <c r="B31" s="5" t="s">
        <v>75</v>
      </c>
      <c r="C31" s="43">
        <v>2.5000000000000001E-2</v>
      </c>
      <c r="D31" s="44">
        <f t="shared" si="0"/>
        <v>51.33</v>
      </c>
      <c r="E31" s="165"/>
      <c r="CC31" s="2"/>
      <c r="CD31" s="2"/>
    </row>
    <row r="32" spans="1:82" s="1" customFormat="1" ht="15.2" customHeight="1" outlineLevel="1">
      <c r="B32" s="34" t="s">
        <v>165</v>
      </c>
      <c r="C32" s="139"/>
      <c r="D32" s="35">
        <f t="shared" si="0"/>
        <v>0</v>
      </c>
      <c r="E32" s="36" t="s">
        <v>77</v>
      </c>
      <c r="F32" s="24" t="s">
        <v>78</v>
      </c>
      <c r="CC32" s="2"/>
      <c r="CD32" s="2"/>
    </row>
    <row r="33" spans="2:82" s="1" customFormat="1" ht="15.2" customHeight="1" outlineLevel="1">
      <c r="B33" s="5" t="s">
        <v>79</v>
      </c>
      <c r="C33" s="43">
        <v>1.4999999999999999E-2</v>
      </c>
      <c r="D33" s="44">
        <f t="shared" si="0"/>
        <v>30.8</v>
      </c>
      <c r="E33" s="165" t="s">
        <v>69</v>
      </c>
      <c r="CC33" s="2"/>
      <c r="CD33" s="2"/>
    </row>
    <row r="34" spans="2:82" s="1" customFormat="1" ht="15.2" customHeight="1" outlineLevel="1">
      <c r="B34" s="5" t="s">
        <v>80</v>
      </c>
      <c r="C34" s="43">
        <v>0.01</v>
      </c>
      <c r="D34" s="44">
        <f t="shared" si="0"/>
        <v>20.53</v>
      </c>
      <c r="E34" s="165"/>
      <c r="CC34" s="2"/>
      <c r="CD34" s="2"/>
    </row>
    <row r="35" spans="2:82" s="1" customFormat="1" ht="15.2" customHeight="1" outlineLevel="1">
      <c r="B35" s="5" t="s">
        <v>81</v>
      </c>
      <c r="C35" s="43">
        <v>6.0000000000000001E-3</v>
      </c>
      <c r="D35" s="44">
        <f t="shared" si="0"/>
        <v>12.32</v>
      </c>
      <c r="E35" s="165"/>
      <c r="CC35" s="2"/>
      <c r="CD35" s="2"/>
    </row>
    <row r="36" spans="2:82" s="1" customFormat="1" ht="15.2" customHeight="1" outlineLevel="1">
      <c r="B36" s="5" t="s">
        <v>82</v>
      </c>
      <c r="C36" s="43">
        <v>2E-3</v>
      </c>
      <c r="D36" s="44">
        <f t="shared" si="0"/>
        <v>4.1100000000000003</v>
      </c>
      <c r="E36" s="165"/>
      <c r="CC36" s="2"/>
      <c r="CD36" s="2"/>
    </row>
    <row r="37" spans="2:82" s="1" customFormat="1" ht="15.2" customHeight="1" outlineLevel="1">
      <c r="B37" s="5" t="s">
        <v>83</v>
      </c>
      <c r="C37" s="43">
        <v>0.08</v>
      </c>
      <c r="D37" s="44">
        <f t="shared" si="0"/>
        <v>164.27</v>
      </c>
      <c r="E37" s="165"/>
      <c r="CC37" s="2"/>
      <c r="CD37" s="2"/>
    </row>
    <row r="38" spans="2:82" s="1" customFormat="1" ht="15.2" customHeight="1" outlineLevel="1">
      <c r="B38" s="27" t="s">
        <v>84</v>
      </c>
      <c r="C38" s="45">
        <f>SUM(C30:C37)</f>
        <v>0.33800000000000002</v>
      </c>
      <c r="D38" s="46">
        <f>SUM(D30:D37)</f>
        <v>694.03000000000009</v>
      </c>
      <c r="E38" s="36" t="s">
        <v>71</v>
      </c>
      <c r="CC38" s="2"/>
      <c r="CD38" s="2"/>
    </row>
    <row r="39" spans="2:82" s="1" customFormat="1" ht="3.6" customHeight="1" outlineLevel="1">
      <c r="B39" s="185"/>
      <c r="C39" s="185"/>
      <c r="D39" s="185"/>
      <c r="E39" s="42"/>
      <c r="CC39" s="2"/>
      <c r="CD39" s="2"/>
    </row>
    <row r="40" spans="2:82" s="1" customFormat="1" ht="15.2" customHeight="1" outlineLevel="1">
      <c r="B40" s="151" t="s">
        <v>85</v>
      </c>
      <c r="C40" s="151"/>
      <c r="D40" s="151"/>
      <c r="E40" s="151"/>
      <c r="CC40" s="2"/>
      <c r="CD40" s="2"/>
    </row>
    <row r="41" spans="2:82" s="1" customFormat="1" ht="15.2" customHeight="1" outlineLevel="2">
      <c r="B41" s="5" t="s">
        <v>86</v>
      </c>
      <c r="C41" s="43">
        <f>1/12</f>
        <v>8.3333333333333329E-2</v>
      </c>
      <c r="D41" s="44">
        <f>ROUND(C41*(C$26),2)</f>
        <v>171.11</v>
      </c>
      <c r="E41" s="165" t="s">
        <v>69</v>
      </c>
      <c r="CC41" s="2"/>
      <c r="CD41" s="2"/>
    </row>
    <row r="42" spans="2:82" s="1" customFormat="1" ht="15.2" customHeight="1" outlineLevel="2">
      <c r="B42" s="5" t="s">
        <v>87</v>
      </c>
      <c r="C42" s="43">
        <f>1/3/12</f>
        <v>2.7777777777777776E-2</v>
      </c>
      <c r="D42" s="44">
        <f>ROUND(C42*(C$26),2)</f>
        <v>57.04</v>
      </c>
      <c r="E42" s="165"/>
      <c r="CC42" s="2"/>
      <c r="CD42" s="2"/>
    </row>
    <row r="43" spans="2:82" s="1" customFormat="1" ht="15.2" customHeight="1" outlineLevel="2">
      <c r="B43" s="27" t="s">
        <v>88</v>
      </c>
      <c r="C43" s="45">
        <f>SUM(C41:C42)</f>
        <v>0.1111111111111111</v>
      </c>
      <c r="D43" s="46">
        <f>SUM(D41:D42)</f>
        <v>228.15</v>
      </c>
      <c r="E43" s="36" t="s">
        <v>71</v>
      </c>
      <c r="CC43" s="2"/>
      <c r="CD43" s="2"/>
    </row>
    <row r="44" spans="2:82" s="1" customFormat="1" ht="15.2" customHeight="1" outlineLevel="2">
      <c r="B44" s="5" t="s">
        <v>89</v>
      </c>
      <c r="C44" s="43">
        <f>C43*C38</f>
        <v>3.7555555555555557E-2</v>
      </c>
      <c r="D44" s="44">
        <f>ROUND(C26*C44,2)</f>
        <v>77.11</v>
      </c>
      <c r="E44" s="47" t="s">
        <v>69</v>
      </c>
      <c r="CC44" s="2"/>
      <c r="CD44" s="2"/>
    </row>
    <row r="45" spans="2:82" s="1" customFormat="1" ht="15.2" customHeight="1" outlineLevel="1">
      <c r="B45" s="27" t="s">
        <v>90</v>
      </c>
      <c r="C45" s="45">
        <f>SUM(C44+C43)</f>
        <v>0.14866666666666667</v>
      </c>
      <c r="D45" s="46">
        <f>SUM(D43:D44)</f>
        <v>305.26</v>
      </c>
      <c r="E45" s="36" t="s">
        <v>71</v>
      </c>
      <c r="CC45" s="2"/>
      <c r="CD45" s="2"/>
    </row>
    <row r="46" spans="2:82" s="1" customFormat="1" ht="3.6" customHeight="1" outlineLevel="1">
      <c r="B46" s="40"/>
      <c r="C46" s="41"/>
      <c r="D46" s="41"/>
      <c r="E46" s="42"/>
      <c r="CC46" s="2"/>
      <c r="CD46" s="2"/>
    </row>
    <row r="47" spans="2:82" s="1" customFormat="1" ht="15.2" customHeight="1" outlineLevel="1">
      <c r="B47" s="151" t="s">
        <v>91</v>
      </c>
      <c r="C47" s="151"/>
      <c r="D47" s="151"/>
      <c r="E47" s="151"/>
      <c r="CC47" s="2"/>
      <c r="CD47" s="2"/>
    </row>
    <row r="48" spans="2:82" ht="15.2" customHeight="1" outlineLevel="2">
      <c r="B48" s="34" t="s">
        <v>92</v>
      </c>
      <c r="C48" s="177">
        <f>'Vale Alimentação e Transporte'!F5</f>
        <v>0</v>
      </c>
      <c r="D48" s="177"/>
      <c r="E48" s="165" t="s">
        <v>77</v>
      </c>
      <c r="F48" s="24" t="s">
        <v>93</v>
      </c>
      <c r="CC48" s="2"/>
      <c r="CD48" s="2"/>
    </row>
    <row r="49" spans="2:82" ht="15.2" customHeight="1" outlineLevel="2">
      <c r="B49" s="48" t="s">
        <v>94</v>
      </c>
      <c r="C49" s="49">
        <f>'Vale Alimentação e Transporte'!G5</f>
        <v>0</v>
      </c>
      <c r="D49" s="35">
        <f>'Vale Alimentação e Transporte'!H5</f>
        <v>0</v>
      </c>
      <c r="E49" s="165"/>
      <c r="F49" s="24" t="s">
        <v>95</v>
      </c>
      <c r="CC49" s="2"/>
      <c r="CD49" s="2"/>
    </row>
    <row r="50" spans="2:82" ht="15.2" customHeight="1" outlineLevel="2">
      <c r="B50" s="34" t="s">
        <v>96</v>
      </c>
      <c r="C50" s="182">
        <f>'Vale Alimentação e Transporte'!D12</f>
        <v>0</v>
      </c>
      <c r="D50" s="182"/>
      <c r="E50" s="165"/>
      <c r="F50" s="24" t="s">
        <v>93</v>
      </c>
      <c r="CC50" s="2"/>
      <c r="CD50" s="2"/>
    </row>
    <row r="51" spans="2:82" ht="15.2" customHeight="1" outlineLevel="2">
      <c r="B51" s="48" t="s">
        <v>97</v>
      </c>
      <c r="C51" s="51">
        <f>'Vale Alimentação e Transporte'!E12</f>
        <v>0</v>
      </c>
      <c r="D51" s="50">
        <f>'Vale Alimentação e Transporte'!F12</f>
        <v>0</v>
      </c>
      <c r="E51" s="165"/>
      <c r="F51" s="24" t="s">
        <v>95</v>
      </c>
      <c r="CC51" s="2"/>
      <c r="CD51" s="2"/>
    </row>
    <row r="52" spans="2:82" ht="15.2" customHeight="1" outlineLevel="2">
      <c r="B52" s="140" t="s">
        <v>98</v>
      </c>
      <c r="C52" s="183"/>
      <c r="D52" s="183"/>
      <c r="E52" s="165"/>
      <c r="F52" s="24" t="s">
        <v>99</v>
      </c>
      <c r="CC52" s="2"/>
      <c r="CD52" s="2"/>
    </row>
    <row r="53" spans="2:82" ht="15.2" customHeight="1" outlineLevel="2">
      <c r="B53" s="52" t="s">
        <v>100</v>
      </c>
      <c r="C53" s="184"/>
      <c r="D53" s="184"/>
      <c r="E53" s="165"/>
      <c r="F53" s="24" t="s">
        <v>101</v>
      </c>
      <c r="CC53" s="2"/>
      <c r="CD53" s="2"/>
    </row>
    <row r="54" spans="2:82" ht="15.2" customHeight="1" outlineLevel="2">
      <c r="B54" s="140" t="s">
        <v>102</v>
      </c>
      <c r="C54" s="183"/>
      <c r="D54" s="183"/>
      <c r="E54" s="165"/>
      <c r="F54" s="24" t="s">
        <v>99</v>
      </c>
      <c r="CC54" s="2"/>
      <c r="CD54" s="2"/>
    </row>
    <row r="55" spans="2:82" ht="22.35" customHeight="1" outlineLevel="2">
      <c r="B55" s="53" t="s">
        <v>103</v>
      </c>
      <c r="C55" s="184"/>
      <c r="D55" s="184"/>
      <c r="E55" s="95"/>
      <c r="F55" s="24" t="s">
        <v>101</v>
      </c>
      <c r="CC55" s="2"/>
      <c r="CD55" s="2"/>
    </row>
    <row r="56" spans="2:82" ht="15.2" customHeight="1" outlineLevel="2">
      <c r="B56" s="140" t="s">
        <v>104</v>
      </c>
      <c r="C56" s="183"/>
      <c r="D56" s="183"/>
      <c r="E56" s="95"/>
      <c r="F56" s="24" t="s">
        <v>99</v>
      </c>
      <c r="CC56" s="2"/>
      <c r="CD56" s="2"/>
    </row>
    <row r="57" spans="2:82" ht="24.95" customHeight="1" outlineLevel="2">
      <c r="B57" s="53" t="s">
        <v>105</v>
      </c>
      <c r="C57" s="184"/>
      <c r="D57" s="184"/>
      <c r="E57" s="95"/>
      <c r="F57" s="24" t="s">
        <v>101</v>
      </c>
      <c r="CC57" s="2"/>
      <c r="CD57" s="2"/>
    </row>
    <row r="58" spans="2:82" ht="15.2" customHeight="1" outlineLevel="2">
      <c r="B58" s="140" t="s">
        <v>106</v>
      </c>
      <c r="C58" s="183"/>
      <c r="D58" s="183"/>
      <c r="E58" s="95"/>
      <c r="F58" s="24" t="s">
        <v>99</v>
      </c>
      <c r="CC58" s="2"/>
      <c r="CD58" s="2"/>
    </row>
    <row r="59" spans="2:82" ht="23.25" customHeight="1" outlineLevel="2">
      <c r="B59" s="53" t="s">
        <v>107</v>
      </c>
      <c r="C59" s="184"/>
      <c r="D59" s="184"/>
      <c r="E59" s="95"/>
      <c r="F59" s="24" t="s">
        <v>101</v>
      </c>
      <c r="CC59" s="2"/>
      <c r="CD59" s="2"/>
    </row>
    <row r="60" spans="2:82" ht="15.2" customHeight="1" outlineLevel="2">
      <c r="B60" s="140" t="s">
        <v>108</v>
      </c>
      <c r="C60" s="183"/>
      <c r="D60" s="183"/>
      <c r="E60" s="95"/>
      <c r="F60" s="24" t="s">
        <v>99</v>
      </c>
      <c r="CC60" s="2"/>
      <c r="CD60" s="2"/>
    </row>
    <row r="61" spans="2:82" ht="19.899999999999999" customHeight="1" outlineLevel="2">
      <c r="B61" s="53" t="s">
        <v>109</v>
      </c>
      <c r="C61" s="184"/>
      <c r="D61" s="184"/>
      <c r="E61" s="95"/>
      <c r="F61" s="24" t="s">
        <v>101</v>
      </c>
      <c r="CC61" s="2"/>
      <c r="CD61" s="2"/>
    </row>
    <row r="62" spans="2:82" s="1" customFormat="1" ht="15.2" customHeight="1" outlineLevel="1">
      <c r="B62" s="166" t="s">
        <v>110</v>
      </c>
      <c r="C62" s="166"/>
      <c r="D62" s="46">
        <f>SUM(C48,D49,C50,D51,C52,C53,C54)</f>
        <v>0</v>
      </c>
      <c r="E62" s="39" t="s">
        <v>71</v>
      </c>
      <c r="CC62" s="2"/>
      <c r="CD62" s="2"/>
    </row>
    <row r="63" spans="2:82" s="1" customFormat="1" ht="3.6" customHeight="1" outlineLevel="1">
      <c r="B63" s="40"/>
      <c r="C63" s="41"/>
      <c r="D63" s="41"/>
      <c r="E63" s="54"/>
      <c r="CC63" s="2"/>
      <c r="CD63" s="2"/>
    </row>
    <row r="64" spans="2:82" s="1" customFormat="1" ht="15" customHeight="1">
      <c r="B64" s="178" t="s">
        <v>111</v>
      </c>
      <c r="C64" s="178"/>
      <c r="D64" s="38">
        <f>SUM(D38+D45+D62)</f>
        <v>999.29000000000008</v>
      </c>
      <c r="E64" s="39" t="s">
        <v>71</v>
      </c>
      <c r="CC64" s="2"/>
      <c r="CD64" s="2"/>
    </row>
    <row r="65" spans="2:82" s="1" customFormat="1" ht="6.95" customHeight="1">
      <c r="B65" s="40"/>
      <c r="C65" s="41"/>
      <c r="D65" s="41"/>
      <c r="E65" s="42"/>
      <c r="CC65" s="2"/>
      <c r="CD65" s="2"/>
    </row>
    <row r="66" spans="2:82" s="1" customFormat="1" ht="15.2" customHeight="1">
      <c r="B66" s="171" t="s">
        <v>112</v>
      </c>
      <c r="C66" s="171"/>
      <c r="D66" s="171"/>
      <c r="E66" s="171"/>
      <c r="CC66" s="2"/>
      <c r="CD66" s="2"/>
    </row>
    <row r="67" spans="2:82" s="1" customFormat="1" ht="26.25" customHeight="1" outlineLevel="1">
      <c r="B67" s="15" t="s">
        <v>113</v>
      </c>
      <c r="C67" s="55">
        <f>1/30*7/12</f>
        <v>1.9444444444444445E-2</v>
      </c>
      <c r="D67" s="35">
        <f>ROUND(C$26*C67,2)</f>
        <v>39.93</v>
      </c>
      <c r="E67" s="165" t="s">
        <v>69</v>
      </c>
      <c r="CC67" s="2"/>
      <c r="CD67" s="2"/>
    </row>
    <row r="68" spans="2:82" s="1" customFormat="1" ht="26.25" customHeight="1" outlineLevel="1">
      <c r="B68" s="7" t="s">
        <v>114</v>
      </c>
      <c r="C68" s="56">
        <f>C38*C67</f>
        <v>6.5722222222222224E-3</v>
      </c>
      <c r="D68" s="35">
        <f>ROUND(C$26*C68,2)</f>
        <v>13.5</v>
      </c>
      <c r="E68" s="165"/>
      <c r="CC68" s="2"/>
      <c r="CD68" s="2"/>
    </row>
    <row r="69" spans="2:82" s="1" customFormat="1" ht="17.25" customHeight="1" outlineLevel="1">
      <c r="B69" s="15" t="s">
        <v>115</v>
      </c>
      <c r="C69" s="55">
        <f>1*0.08*0.4</f>
        <v>3.2000000000000001E-2</v>
      </c>
      <c r="D69" s="35">
        <f>ROUND((C$26+D43)*C69,2)</f>
        <v>73.010000000000005</v>
      </c>
      <c r="E69" s="165"/>
      <c r="CC69" s="2"/>
      <c r="CD69" s="2"/>
    </row>
    <row r="70" spans="2:82" s="1" customFormat="1" ht="27.75" customHeight="1" outlineLevel="1">
      <c r="B70" s="15" t="s">
        <v>116</v>
      </c>
      <c r="C70" s="57">
        <f>(1/12)*6.67%</f>
        <v>5.5583333333333327E-3</v>
      </c>
      <c r="D70" s="58">
        <f>ROUND((C26)*C70,2)</f>
        <v>11.41</v>
      </c>
      <c r="E70" s="165"/>
      <c r="CC70" s="2"/>
      <c r="CD70" s="2"/>
    </row>
    <row r="71" spans="2:82" s="1" customFormat="1" ht="25.5" outlineLevel="1">
      <c r="B71" s="15" t="s">
        <v>117</v>
      </c>
      <c r="C71" s="56">
        <f>C70*8%</f>
        <v>4.4466666666666662E-4</v>
      </c>
      <c r="D71" s="58">
        <f>ROUND(C26*C71,2)</f>
        <v>0.91</v>
      </c>
      <c r="E71" s="165"/>
      <c r="CC71" s="2"/>
      <c r="CD71" s="2"/>
    </row>
    <row r="72" spans="2:82" s="1" customFormat="1" ht="12.75" outlineLevel="1">
      <c r="B72" s="15" t="s">
        <v>118</v>
      </c>
      <c r="C72" s="56">
        <f>(1*0.08*0.4)*6.67%</f>
        <v>2.1343999999999998E-3</v>
      </c>
      <c r="D72" s="58">
        <f>ROUND((C$26+D43)*C72,2)</f>
        <v>4.87</v>
      </c>
      <c r="E72" s="165"/>
      <c r="CC72" s="2"/>
      <c r="CD72" s="2"/>
    </row>
    <row r="73" spans="2:82" s="1" customFormat="1" ht="15.2" customHeight="1">
      <c r="B73" s="37" t="s">
        <v>119</v>
      </c>
      <c r="C73" s="59">
        <f>SUM(C67:C72)</f>
        <v>6.6154066666666664E-2</v>
      </c>
      <c r="D73" s="38">
        <f>SUM(D67:D72)</f>
        <v>143.63</v>
      </c>
      <c r="E73" s="39" t="s">
        <v>71</v>
      </c>
      <c r="CC73" s="2"/>
      <c r="CD73" s="2"/>
    </row>
    <row r="74" spans="2:82" s="1" customFormat="1" ht="6.95" customHeight="1">
      <c r="B74" s="60"/>
      <c r="C74" s="61"/>
      <c r="D74" s="181"/>
      <c r="E74" s="181"/>
      <c r="CC74" s="2"/>
      <c r="CD74" s="2"/>
    </row>
    <row r="75" spans="2:82" s="1" customFormat="1" ht="15.2" customHeight="1">
      <c r="B75" s="171" t="s">
        <v>120</v>
      </c>
      <c r="C75" s="171"/>
      <c r="D75" s="171"/>
      <c r="E75" s="171"/>
      <c r="CC75" s="2"/>
      <c r="CD75" s="2"/>
    </row>
    <row r="76" spans="2:82" s="1" customFormat="1" ht="15.2" customHeight="1">
      <c r="B76" s="34" t="s">
        <v>121</v>
      </c>
      <c r="C76" s="177">
        <f>'Uniformes (guarda-pó-jalecos)'!E4</f>
        <v>0</v>
      </c>
      <c r="D76" s="177"/>
      <c r="E76" s="36" t="s">
        <v>77</v>
      </c>
      <c r="F76" s="24" t="s">
        <v>122</v>
      </c>
      <c r="CC76" s="2"/>
      <c r="CD76" s="2"/>
    </row>
    <row r="77" spans="2:82" s="1" customFormat="1" ht="15.2" customHeight="1">
      <c r="B77" s="178" t="s">
        <v>123</v>
      </c>
      <c r="C77" s="178"/>
      <c r="D77" s="38">
        <f>C76</f>
        <v>0</v>
      </c>
      <c r="E77" s="39" t="s">
        <v>71</v>
      </c>
      <c r="CC77" s="2"/>
      <c r="CD77" s="2"/>
    </row>
    <row r="78" spans="2:82" s="1" customFormat="1" ht="6.95" customHeight="1">
      <c r="B78" s="60"/>
      <c r="C78" s="32"/>
      <c r="D78" s="32"/>
      <c r="E78" s="54"/>
      <c r="CC78" s="2"/>
      <c r="CD78" s="2"/>
    </row>
    <row r="79" spans="2:82" ht="13.5" customHeight="1">
      <c r="B79" s="179" t="s">
        <v>124</v>
      </c>
      <c r="C79" s="179"/>
      <c r="D79" s="62">
        <f>C26+D64+D73+D77</f>
        <v>3196.26</v>
      </c>
      <c r="E79" s="63" t="s">
        <v>71</v>
      </c>
      <c r="F79" s="1"/>
      <c r="CC79" s="2"/>
      <c r="CD79" s="2"/>
    </row>
    <row r="80" spans="2:82" s="1" customFormat="1" ht="6.95" customHeight="1">
      <c r="B80" s="40"/>
      <c r="C80" s="41"/>
      <c r="D80" s="180"/>
      <c r="E80" s="180"/>
      <c r="CC80" s="2"/>
      <c r="CD80" s="2"/>
    </row>
    <row r="81" spans="1:82" s="1" customFormat="1" ht="15.2" customHeight="1">
      <c r="B81" s="171" t="s">
        <v>125</v>
      </c>
      <c r="C81" s="171"/>
      <c r="D81" s="171"/>
      <c r="E81" s="171"/>
      <c r="CC81" s="2"/>
      <c r="CD81" s="2"/>
    </row>
    <row r="82" spans="1:82" s="1" customFormat="1" ht="15.2" customHeight="1">
      <c r="B82" s="151" t="s">
        <v>126</v>
      </c>
      <c r="C82" s="151"/>
      <c r="D82" s="151"/>
      <c r="E82" s="151"/>
      <c r="CC82" s="2"/>
      <c r="CD82" s="2"/>
    </row>
    <row r="83" spans="1:82" ht="15.2" customHeight="1" outlineLevel="1">
      <c r="B83" s="34" t="s">
        <v>127</v>
      </c>
      <c r="C83" s="141"/>
      <c r="D83" s="44">
        <f>ROUND(D$79*C83,2)</f>
        <v>0</v>
      </c>
      <c r="E83" s="165" t="s">
        <v>77</v>
      </c>
      <c r="F83" s="24" t="s">
        <v>128</v>
      </c>
      <c r="CC83" s="2"/>
      <c r="CD83" s="2"/>
    </row>
    <row r="84" spans="1:82" ht="15.2" customHeight="1" outlineLevel="1">
      <c r="B84" s="34" t="s">
        <v>129</v>
      </c>
      <c r="C84" s="141"/>
      <c r="D84" s="44">
        <f>ROUND((D$79+D83)*C84,2)</f>
        <v>0</v>
      </c>
      <c r="E84" s="165"/>
      <c r="F84" s="24" t="s">
        <v>130</v>
      </c>
      <c r="CC84" s="2"/>
      <c r="CD84" s="2"/>
    </row>
    <row r="85" spans="1:82" ht="15.2" customHeight="1">
      <c r="B85" s="27" t="s">
        <v>168</v>
      </c>
      <c r="C85" s="64">
        <f>SUM(C83:C84)</f>
        <v>0</v>
      </c>
      <c r="D85" s="46">
        <f>SUM(D83:D84)</f>
        <v>0</v>
      </c>
      <c r="E85" s="36" t="s">
        <v>71</v>
      </c>
      <c r="F85" s="1"/>
      <c r="CC85" s="2"/>
      <c r="CD85" s="2"/>
    </row>
    <row r="86" spans="1:82" ht="3.6" customHeight="1">
      <c r="B86" s="175"/>
      <c r="C86" s="175"/>
      <c r="D86" s="175"/>
      <c r="E86" s="54"/>
      <c r="F86" s="1"/>
      <c r="CC86" s="2"/>
      <c r="CD86" s="2"/>
    </row>
    <row r="87" spans="1:82" ht="25.5" customHeight="1">
      <c r="B87" s="176" t="s">
        <v>169</v>
      </c>
      <c r="C87" s="176"/>
      <c r="D87" s="65">
        <f>D79+D85</f>
        <v>3196.26</v>
      </c>
      <c r="E87" s="63" t="s">
        <v>71</v>
      </c>
      <c r="F87" s="1"/>
      <c r="CC87" s="2"/>
      <c r="CD87" s="2"/>
    </row>
    <row r="88" spans="1:82" ht="3.2" customHeight="1">
      <c r="B88" s="66"/>
      <c r="C88" s="67"/>
      <c r="D88" s="68"/>
      <c r="E88" s="69"/>
      <c r="F88" s="1"/>
      <c r="CC88" s="2"/>
      <c r="CD88" s="2"/>
    </row>
    <row r="89" spans="1:82" ht="15.2" customHeight="1">
      <c r="B89" s="151" t="s">
        <v>133</v>
      </c>
      <c r="C89" s="151"/>
      <c r="D89" s="151"/>
      <c r="E89" s="151"/>
      <c r="F89" s="1"/>
      <c r="CC89" s="2"/>
      <c r="CD89" s="2"/>
    </row>
    <row r="90" spans="1:82" ht="15.2" customHeight="1" outlineLevel="1">
      <c r="B90" s="5" t="s">
        <v>134</v>
      </c>
      <c r="C90" s="141"/>
      <c r="D90" s="44">
        <f>ROUND(D$94*C90,2)</f>
        <v>0</v>
      </c>
      <c r="E90" s="165" t="s">
        <v>77</v>
      </c>
      <c r="F90" s="24" t="s">
        <v>135</v>
      </c>
      <c r="CC90" s="2"/>
      <c r="CD90" s="2"/>
    </row>
    <row r="91" spans="1:82" ht="15.2" customHeight="1" outlineLevel="1">
      <c r="B91" s="5" t="s">
        <v>136</v>
      </c>
      <c r="C91" s="141"/>
      <c r="D91" s="44">
        <f>ROUND(D$94*C91,2)</f>
        <v>0</v>
      </c>
      <c r="E91" s="165"/>
      <c r="F91" s="24" t="s">
        <v>135</v>
      </c>
      <c r="CC91" s="2"/>
      <c r="CD91" s="2"/>
    </row>
    <row r="92" spans="1:82" ht="15.2" customHeight="1" outlineLevel="1">
      <c r="B92" s="5" t="s">
        <v>137</v>
      </c>
      <c r="C92" s="141"/>
      <c r="D92" s="44">
        <f>ROUND(D$94*C92,2)</f>
        <v>0</v>
      </c>
      <c r="E92" s="165"/>
      <c r="F92" s="24" t="s">
        <v>135</v>
      </c>
      <c r="CC92" s="2"/>
      <c r="CD92" s="2"/>
    </row>
    <row r="93" spans="1:82" s="20" customFormat="1" ht="15.2" customHeight="1">
      <c r="A93" s="70"/>
      <c r="B93" s="27" t="s">
        <v>138</v>
      </c>
      <c r="C93" s="64">
        <f>SUM(C90:C92)</f>
        <v>0</v>
      </c>
      <c r="D93" s="46">
        <f>SUM(D90:D92)</f>
        <v>0</v>
      </c>
      <c r="E93" s="36" t="s">
        <v>71</v>
      </c>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row>
    <row r="94" spans="1:82" s="76" customFormat="1" ht="12.75" hidden="1" customHeight="1">
      <c r="A94" s="71"/>
      <c r="B94" s="72"/>
      <c r="C94" s="73">
        <f>1-C93</f>
        <v>1</v>
      </c>
      <c r="D94" s="74">
        <f>ROUND(D87/C94,2)</f>
        <v>3196.26</v>
      </c>
      <c r="E94" s="75"/>
      <c r="F94" s="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row>
    <row r="95" spans="1:82" s="1" customFormat="1" ht="15.2" customHeight="1" thickBot="1">
      <c r="B95" s="37" t="s">
        <v>139</v>
      </c>
      <c r="C95" s="77">
        <f>C85+C93</f>
        <v>0</v>
      </c>
      <c r="D95" s="38">
        <f>D85+D93</f>
        <v>0</v>
      </c>
      <c r="E95" s="39" t="s">
        <v>71</v>
      </c>
      <c r="CC95" s="2"/>
      <c r="CD95" s="2"/>
    </row>
    <row r="96" spans="1:82" s="1" customFormat="1" ht="6.95" customHeight="1" thickBot="1">
      <c r="B96" s="40"/>
      <c r="C96" s="41"/>
      <c r="D96" s="170"/>
      <c r="E96" s="170"/>
      <c r="CC96" s="2"/>
      <c r="CD96" s="2"/>
    </row>
    <row r="97" spans="2:82" s="1" customFormat="1" ht="15.2" customHeight="1">
      <c r="B97" s="171" t="s">
        <v>140</v>
      </c>
      <c r="C97" s="171"/>
      <c r="D97" s="171"/>
      <c r="E97" s="171"/>
      <c r="CC97" s="2"/>
      <c r="CD97" s="2"/>
    </row>
    <row r="98" spans="2:82" s="1" customFormat="1" ht="12.75" customHeight="1">
      <c r="B98" s="172" t="s">
        <v>141</v>
      </c>
      <c r="C98" s="172"/>
      <c r="D98" s="78">
        <f>D79+D95</f>
        <v>3196.26</v>
      </c>
      <c r="E98" s="167" t="s">
        <v>71</v>
      </c>
      <c r="CC98" s="2"/>
      <c r="CD98" s="2"/>
    </row>
    <row r="99" spans="2:82" s="1" customFormat="1" ht="15" customHeight="1">
      <c r="B99" s="168" t="s">
        <v>142</v>
      </c>
      <c r="C99" s="168"/>
      <c r="D99" s="79">
        <f>E15</f>
        <v>5</v>
      </c>
      <c r="E99" s="167"/>
    </row>
    <row r="100" spans="2:82" s="1" customFormat="1" ht="15" customHeight="1">
      <c r="B100" s="173" t="s">
        <v>143</v>
      </c>
      <c r="C100" s="173"/>
      <c r="D100" s="80">
        <f>D98*D99</f>
        <v>15981.300000000001</v>
      </c>
      <c r="E100" s="167"/>
    </row>
    <row r="101" spans="2:82" s="1" customFormat="1" ht="15" customHeight="1">
      <c r="B101" s="173" t="s">
        <v>144</v>
      </c>
      <c r="C101" s="173"/>
      <c r="D101" s="80">
        <f>D100*12</f>
        <v>191775.6</v>
      </c>
      <c r="E101" s="167"/>
    </row>
    <row r="102" spans="2:82" s="1" customFormat="1" ht="15" customHeight="1">
      <c r="B102" s="174" t="s">
        <v>145</v>
      </c>
      <c r="C102" s="174"/>
      <c r="D102" s="81">
        <f>D100*24</f>
        <v>383551.2</v>
      </c>
      <c r="E102" s="167"/>
    </row>
    <row r="103" spans="2:82" s="1" customFormat="1" ht="6.75" customHeight="1">
      <c r="C103" s="33"/>
      <c r="D103" s="82"/>
    </row>
    <row r="104" spans="2:82" s="1" customFormat="1" ht="15.2" customHeight="1">
      <c r="B104" s="164" t="s">
        <v>146</v>
      </c>
      <c r="C104" s="164"/>
      <c r="D104" s="164"/>
      <c r="E104" s="164"/>
      <c r="CA104" s="2"/>
      <c r="CB104" s="2"/>
    </row>
    <row r="105" spans="2:82" s="1" customFormat="1" ht="15.2" customHeight="1">
      <c r="B105" s="83" t="s">
        <v>147</v>
      </c>
      <c r="C105" s="84">
        <v>8.3299999999999999E-2</v>
      </c>
      <c r="D105" s="35">
        <f>$C$26*C105</f>
        <v>171.04322200000001</v>
      </c>
      <c r="E105" s="165" t="s">
        <v>69</v>
      </c>
      <c r="CA105" s="2"/>
      <c r="CB105" s="2"/>
    </row>
    <row r="106" spans="2:82" s="1" customFormat="1" ht="15.2" customHeight="1">
      <c r="B106" s="83" t="s">
        <v>148</v>
      </c>
      <c r="C106" s="84">
        <v>0.121</v>
      </c>
      <c r="D106" s="35">
        <f>$C$26*C106</f>
        <v>248.45414000000002</v>
      </c>
      <c r="E106" s="165"/>
      <c r="CA106" s="2"/>
      <c r="CB106" s="2"/>
    </row>
    <row r="107" spans="2:82" s="1" customFormat="1" ht="12.75" outlineLevel="1">
      <c r="B107" s="85" t="s">
        <v>149</v>
      </c>
      <c r="C107" s="86">
        <f>VLOOKUP(C32,C114:D117,2,1)</f>
        <v>7.3899999999999993E-2</v>
      </c>
      <c r="D107" s="35">
        <f>$C$26*C107</f>
        <v>151.741826</v>
      </c>
      <c r="E107" s="36" t="s">
        <v>77</v>
      </c>
      <c r="F107" s="24" t="s">
        <v>150</v>
      </c>
      <c r="CC107" s="2"/>
      <c r="CD107" s="2"/>
    </row>
    <row r="108" spans="2:82" s="1" customFormat="1" ht="12.75" outlineLevel="1">
      <c r="B108" s="83" t="s">
        <v>151</v>
      </c>
      <c r="C108" s="84">
        <v>0.05</v>
      </c>
      <c r="D108" s="35">
        <f>$C$26*C108</f>
        <v>102.66700000000002</v>
      </c>
      <c r="E108" s="36" t="s">
        <v>69</v>
      </c>
      <c r="CC108" s="2"/>
      <c r="CD108" s="2"/>
    </row>
    <row r="109" spans="2:82" s="1" customFormat="1" ht="12.75" customHeight="1" outlineLevel="1">
      <c r="B109" s="166" t="s">
        <v>152</v>
      </c>
      <c r="C109" s="166"/>
      <c r="D109" s="46">
        <f>SUM(D105:D108)</f>
        <v>673.90618800000004</v>
      </c>
      <c r="E109" s="167" t="s">
        <v>71</v>
      </c>
      <c r="CC109" s="2"/>
      <c r="CD109" s="2"/>
    </row>
    <row r="110" spans="2:82" s="1" customFormat="1" ht="15" customHeight="1" outlineLevel="1">
      <c r="B110" s="168" t="s">
        <v>153</v>
      </c>
      <c r="C110" s="168"/>
      <c r="D110" s="79">
        <f>D99</f>
        <v>5</v>
      </c>
      <c r="E110" s="167"/>
    </row>
    <row r="111" spans="2:82" s="1" customFormat="1" ht="15" customHeight="1">
      <c r="B111" s="169" t="s">
        <v>154</v>
      </c>
      <c r="C111" s="169"/>
      <c r="D111" s="87">
        <f>D109*D110</f>
        <v>3369.5309400000001</v>
      </c>
      <c r="E111" s="167"/>
      <c r="F111" s="88"/>
    </row>
    <row r="112" spans="2:82" s="1" customFormat="1" ht="9.75" customHeight="1">
      <c r="C112" s="33"/>
      <c r="D112" s="33"/>
      <c r="E112" s="33"/>
    </row>
    <row r="113" spans="3:5" s="1" customFormat="1" ht="38.25" hidden="1">
      <c r="C113" s="89" t="s">
        <v>155</v>
      </c>
      <c r="D113" s="90" t="s">
        <v>149</v>
      </c>
      <c r="E113" s="33"/>
    </row>
    <row r="114" spans="3:5" s="1" customFormat="1" ht="12.75" hidden="1">
      <c r="C114" s="84">
        <v>0</v>
      </c>
      <c r="D114" s="84">
        <v>7.3899999999999993E-2</v>
      </c>
      <c r="E114" s="33"/>
    </row>
    <row r="115" spans="3:5" s="1" customFormat="1" ht="12.75" hidden="1">
      <c r="C115" s="84">
        <v>0.01</v>
      </c>
      <c r="D115" s="84">
        <v>7.3899999999999993E-2</v>
      </c>
      <c r="E115" s="33"/>
    </row>
    <row r="116" spans="3:5" s="1" customFormat="1" ht="12.75" hidden="1">
      <c r="C116" s="84">
        <v>0.02</v>
      </c>
      <c r="D116" s="84">
        <v>7.5999999999999998E-2</v>
      </c>
      <c r="E116" s="33"/>
    </row>
    <row r="117" spans="3:5" s="1" customFormat="1" ht="12.75" hidden="1">
      <c r="C117" s="84">
        <v>0.03</v>
      </c>
      <c r="D117" s="84">
        <v>7.8200000000000006E-2</v>
      </c>
      <c r="E117" s="33"/>
    </row>
    <row r="118" spans="3:5" s="1" customFormat="1" ht="12.75" hidden="1">
      <c r="C118" s="33"/>
      <c r="D118" s="33"/>
      <c r="E118" s="33"/>
    </row>
    <row r="119" spans="3:5" s="1" customFormat="1" ht="12.75" hidden="1">
      <c r="C119" s="33"/>
      <c r="D119" s="33"/>
      <c r="E119" s="33"/>
    </row>
    <row r="120" spans="3:5" s="1" customFormat="1" ht="12.75" hidden="1">
      <c r="C120" s="33"/>
      <c r="D120" s="33"/>
      <c r="E120" s="33"/>
    </row>
    <row r="121" spans="3:5" s="1" customFormat="1" ht="12.75" hidden="1">
      <c r="C121" s="91" t="s">
        <v>156</v>
      </c>
      <c r="D121" s="91" t="s">
        <v>157</v>
      </c>
      <c r="E121" s="91" t="s">
        <v>158</v>
      </c>
    </row>
    <row r="122" spans="3:5" s="1" customFormat="1" ht="12.75" hidden="1">
      <c r="C122" s="92" t="s">
        <v>159</v>
      </c>
      <c r="D122" s="35">
        <f>C26</f>
        <v>2053.34</v>
      </c>
      <c r="E122" s="35">
        <f>D122*$D$99</f>
        <v>10266.700000000001</v>
      </c>
    </row>
    <row r="123" spans="3:5" s="1" customFormat="1" ht="12.75" hidden="1">
      <c r="C123" s="92" t="s">
        <v>160</v>
      </c>
      <c r="D123" s="35">
        <f>D64</f>
        <v>999.29000000000008</v>
      </c>
      <c r="E123" s="35">
        <f>D123*$D$99</f>
        <v>4996.4500000000007</v>
      </c>
    </row>
    <row r="124" spans="3:5" s="1" customFormat="1" ht="12.75" hidden="1">
      <c r="C124" s="92" t="s">
        <v>161</v>
      </c>
      <c r="D124" s="35">
        <f>D73</f>
        <v>143.63</v>
      </c>
      <c r="E124" s="35">
        <f>D124*$D$99</f>
        <v>718.15</v>
      </c>
    </row>
    <row r="125" spans="3:5" s="1" customFormat="1" ht="12.75" hidden="1">
      <c r="C125" s="92" t="s">
        <v>162</v>
      </c>
      <c r="D125" s="35">
        <f>D77</f>
        <v>0</v>
      </c>
      <c r="E125" s="35">
        <f>D125*$D$99</f>
        <v>0</v>
      </c>
    </row>
    <row r="126" spans="3:5" s="1" customFormat="1" ht="12.75" hidden="1">
      <c r="C126" s="92" t="s">
        <v>163</v>
      </c>
      <c r="D126" s="35">
        <f>D95</f>
        <v>0</v>
      </c>
      <c r="E126" s="35">
        <f>D126*$D$99</f>
        <v>0</v>
      </c>
    </row>
    <row r="127" spans="3:5" s="1" customFormat="1" ht="12.75" hidden="1">
      <c r="C127" s="93" t="s">
        <v>158</v>
      </c>
      <c r="D127" s="94">
        <f>SUM(D122:D126)</f>
        <v>3196.26</v>
      </c>
      <c r="E127" s="94">
        <f>SUM(E122:E126)</f>
        <v>15981.300000000001</v>
      </c>
    </row>
    <row r="128" spans="3:5" s="1" customFormat="1" ht="12.75" hidden="1">
      <c r="C128" s="33"/>
      <c r="D128" s="33"/>
      <c r="E128" s="33"/>
    </row>
    <row r="129" spans="3:5" s="1" customFormat="1" ht="12.75">
      <c r="C129" s="33"/>
      <c r="D129" s="33"/>
      <c r="E129" s="33"/>
    </row>
    <row r="130" spans="3:5" s="1" customFormat="1" ht="12.75">
      <c r="C130" s="33"/>
      <c r="D130" s="33"/>
      <c r="E130" s="33"/>
    </row>
    <row r="131" spans="3:5" s="1" customFormat="1" ht="12.75">
      <c r="C131" s="33"/>
      <c r="D131" s="33"/>
      <c r="E131" s="33"/>
    </row>
    <row r="132" spans="3:5" s="1" customFormat="1" ht="12.75">
      <c r="C132" s="33"/>
      <c r="D132" s="33"/>
      <c r="E132" s="33"/>
    </row>
    <row r="133" spans="3:5" s="1" customFormat="1" ht="12.75">
      <c r="C133" s="33"/>
      <c r="D133" s="33"/>
      <c r="E133" s="33"/>
    </row>
    <row r="134" spans="3:5" s="1" customFormat="1" ht="12.75">
      <c r="C134" s="33"/>
      <c r="D134" s="33"/>
      <c r="E134" s="33"/>
    </row>
    <row r="135" spans="3:5" s="1" customFormat="1" ht="12.75">
      <c r="C135" s="33"/>
      <c r="D135" s="33"/>
      <c r="E135" s="33"/>
    </row>
    <row r="136" spans="3:5" s="1" customFormat="1" ht="12.75">
      <c r="C136" s="33"/>
      <c r="D136" s="33"/>
      <c r="E136" s="33"/>
    </row>
    <row r="137" spans="3:5" s="1" customFormat="1" ht="12.75">
      <c r="C137" s="33"/>
      <c r="D137" s="33"/>
      <c r="E137" s="33"/>
    </row>
    <row r="138" spans="3:5" s="1" customFormat="1" ht="12.75">
      <c r="C138" s="33"/>
      <c r="D138" s="33"/>
      <c r="E138" s="33"/>
    </row>
    <row r="139" spans="3:5" s="1" customFormat="1" ht="12.75">
      <c r="C139" s="33"/>
      <c r="D139" s="33"/>
      <c r="E139" s="33"/>
    </row>
    <row r="140" spans="3:5" s="1" customFormat="1" ht="12.75">
      <c r="C140" s="33"/>
      <c r="D140" s="33"/>
      <c r="E140" s="33"/>
    </row>
    <row r="141" spans="3:5" s="1" customFormat="1" ht="12.75">
      <c r="C141" s="33"/>
      <c r="D141" s="33"/>
      <c r="E141" s="33"/>
    </row>
    <row r="142" spans="3:5" s="1" customFormat="1" ht="12.75">
      <c r="C142" s="33"/>
      <c r="D142" s="33"/>
      <c r="E142" s="33"/>
    </row>
    <row r="143" spans="3:5" s="1" customFormat="1" ht="12.75">
      <c r="C143" s="33"/>
      <c r="D143" s="33"/>
      <c r="E143" s="33"/>
    </row>
    <row r="144" spans="3:5" s="1" customFormat="1" ht="12.75">
      <c r="C144" s="33"/>
      <c r="D144" s="33"/>
      <c r="E144" s="33"/>
    </row>
    <row r="145" spans="3:5" s="1" customFormat="1" ht="12.75">
      <c r="C145" s="33"/>
      <c r="D145" s="33"/>
      <c r="E145" s="33"/>
    </row>
    <row r="146" spans="3:5" s="1" customFormat="1" ht="12.75">
      <c r="C146" s="33"/>
      <c r="D146" s="33"/>
      <c r="E146" s="33"/>
    </row>
    <row r="147" spans="3:5" s="1" customFormat="1" ht="12.75">
      <c r="C147" s="33"/>
      <c r="D147" s="33"/>
      <c r="E147" s="33"/>
    </row>
    <row r="148" spans="3:5" s="1" customFormat="1" ht="12.75">
      <c r="C148" s="33"/>
      <c r="D148" s="33"/>
      <c r="E148" s="33"/>
    </row>
    <row r="149" spans="3:5" s="1" customFormat="1" ht="12.75">
      <c r="C149" s="33"/>
      <c r="D149" s="33"/>
      <c r="E149" s="33"/>
    </row>
    <row r="150" spans="3:5" s="1" customFormat="1" ht="12.75">
      <c r="C150" s="33"/>
      <c r="D150" s="33"/>
      <c r="E150" s="33"/>
    </row>
    <row r="151" spans="3:5" s="1" customFormat="1" ht="12.75">
      <c r="C151" s="33"/>
      <c r="D151" s="33"/>
      <c r="E151" s="33"/>
    </row>
    <row r="152" spans="3:5" s="1" customFormat="1" ht="12.75">
      <c r="C152" s="33"/>
      <c r="D152" s="33"/>
      <c r="E152" s="33"/>
    </row>
    <row r="153" spans="3:5" s="1" customFormat="1" ht="12.75">
      <c r="C153" s="33"/>
      <c r="D153" s="33"/>
      <c r="E153" s="33"/>
    </row>
    <row r="154" spans="3:5" s="1" customFormat="1" ht="12.75">
      <c r="C154" s="33"/>
      <c r="D154" s="33"/>
      <c r="E154" s="33"/>
    </row>
    <row r="155" spans="3:5" s="1" customFormat="1" ht="12.75">
      <c r="C155" s="33"/>
      <c r="D155" s="33"/>
      <c r="E155" s="33"/>
    </row>
    <row r="156" spans="3:5" s="1" customFormat="1" ht="12.75">
      <c r="C156" s="33"/>
      <c r="D156" s="33"/>
      <c r="E156" s="33"/>
    </row>
    <row r="157" spans="3:5" s="1" customFormat="1" ht="12.75">
      <c r="C157" s="33"/>
      <c r="D157" s="33"/>
      <c r="E157" s="33"/>
    </row>
    <row r="158" spans="3:5" s="1" customFormat="1" ht="12.75">
      <c r="C158" s="33"/>
      <c r="D158" s="33"/>
      <c r="E158" s="33"/>
    </row>
    <row r="159" spans="3:5" s="1" customFormat="1" ht="12.75">
      <c r="C159" s="33"/>
      <c r="D159" s="33"/>
      <c r="E159" s="33"/>
    </row>
    <row r="160" spans="3:5" s="1" customFormat="1" ht="12.75">
      <c r="C160" s="33"/>
      <c r="D160" s="33"/>
      <c r="E160" s="33"/>
    </row>
    <row r="161" spans="3:5" s="1" customFormat="1" ht="12.75">
      <c r="C161" s="33"/>
      <c r="D161" s="33"/>
      <c r="E161" s="33"/>
    </row>
    <row r="162" spans="3:5" s="1" customFormat="1" ht="12.75">
      <c r="C162" s="33"/>
      <c r="D162" s="33"/>
      <c r="E162" s="33"/>
    </row>
    <row r="163" spans="3:5" s="1" customFormat="1" ht="12.75">
      <c r="C163" s="33"/>
      <c r="D163" s="33"/>
      <c r="E163" s="33"/>
    </row>
    <row r="164" spans="3:5" s="1" customFormat="1" ht="12.75">
      <c r="C164" s="33"/>
      <c r="D164" s="33"/>
      <c r="E164" s="33"/>
    </row>
    <row r="165" spans="3:5" s="1" customFormat="1" ht="12.75">
      <c r="C165" s="33"/>
      <c r="D165" s="33"/>
      <c r="E165" s="33"/>
    </row>
    <row r="166" spans="3:5" s="1" customFormat="1" ht="12.75">
      <c r="C166" s="33"/>
      <c r="D166" s="33"/>
      <c r="E166" s="33"/>
    </row>
    <row r="167" spans="3:5" s="1" customFormat="1" ht="12.75">
      <c r="C167" s="33"/>
      <c r="D167" s="33"/>
      <c r="E167" s="33"/>
    </row>
    <row r="168" spans="3:5" s="1" customFormat="1" ht="12.75">
      <c r="C168" s="33"/>
      <c r="D168" s="33"/>
      <c r="E168" s="33"/>
    </row>
    <row r="169" spans="3:5" s="1" customFormat="1" ht="12.75">
      <c r="C169" s="33"/>
      <c r="D169" s="33"/>
      <c r="E169" s="33"/>
    </row>
    <row r="170" spans="3:5" s="1" customFormat="1" ht="12.75">
      <c r="C170" s="33"/>
      <c r="D170" s="33"/>
      <c r="E170" s="33"/>
    </row>
    <row r="171" spans="3:5" s="1" customFormat="1" ht="12.75">
      <c r="C171" s="33"/>
      <c r="D171" s="33"/>
      <c r="E171" s="33"/>
    </row>
    <row r="172" spans="3:5" s="1" customFormat="1" ht="12.75">
      <c r="C172" s="33"/>
      <c r="D172" s="33"/>
      <c r="E172" s="33"/>
    </row>
    <row r="173" spans="3:5" s="1" customFormat="1" ht="12.75">
      <c r="C173" s="33"/>
      <c r="D173" s="33"/>
      <c r="E173" s="33"/>
    </row>
    <row r="174" spans="3:5" s="1" customFormat="1" ht="12.75">
      <c r="C174" s="33"/>
      <c r="D174" s="33"/>
      <c r="E174" s="33"/>
    </row>
    <row r="175" spans="3:5" s="1" customFormat="1" ht="12.75">
      <c r="C175" s="33"/>
      <c r="D175" s="33"/>
      <c r="E175" s="33"/>
    </row>
    <row r="176" spans="3:5" s="1" customFormat="1" ht="12.75">
      <c r="C176" s="33"/>
      <c r="D176" s="33"/>
      <c r="E176" s="33"/>
    </row>
    <row r="177" spans="3:5" s="1" customFormat="1" ht="12.75">
      <c r="C177" s="33"/>
      <c r="D177" s="33"/>
      <c r="E177" s="33"/>
    </row>
    <row r="178" spans="3:5" s="1" customFormat="1" ht="12.75">
      <c r="C178" s="33"/>
      <c r="D178" s="33"/>
      <c r="E178" s="33"/>
    </row>
    <row r="179" spans="3:5" s="1" customFormat="1" ht="12.75">
      <c r="C179" s="33"/>
      <c r="D179" s="33"/>
      <c r="E179" s="33"/>
    </row>
    <row r="180" spans="3:5" s="1" customFormat="1" ht="12.75">
      <c r="C180" s="33"/>
      <c r="D180" s="33"/>
      <c r="E180" s="33"/>
    </row>
    <row r="181" spans="3:5" s="1" customFormat="1" ht="12.75">
      <c r="C181" s="33"/>
      <c r="D181" s="33"/>
      <c r="E181" s="33"/>
    </row>
    <row r="182" spans="3:5" s="1" customFormat="1" ht="12.75">
      <c r="C182" s="33"/>
      <c r="D182" s="33"/>
      <c r="E182" s="33"/>
    </row>
    <row r="183" spans="3:5" s="1" customFormat="1" ht="12.75">
      <c r="C183" s="33"/>
      <c r="D183" s="33"/>
      <c r="E183" s="33"/>
    </row>
    <row r="184" spans="3:5" s="1" customFormat="1" ht="12.75">
      <c r="C184" s="33"/>
      <c r="D184" s="33"/>
      <c r="E184" s="33"/>
    </row>
    <row r="185" spans="3:5" s="1" customFormat="1" ht="12.75">
      <c r="C185" s="33"/>
      <c r="D185" s="33"/>
      <c r="E185" s="33"/>
    </row>
    <row r="186" spans="3:5" s="1" customFormat="1" ht="12.75">
      <c r="C186" s="33"/>
      <c r="D186" s="33"/>
      <c r="E186" s="33"/>
    </row>
    <row r="187" spans="3:5" s="1" customFormat="1" ht="12.75">
      <c r="C187" s="33"/>
      <c r="D187" s="33"/>
      <c r="E187" s="33"/>
    </row>
    <row r="188" spans="3:5" s="1" customFormat="1" ht="12.75">
      <c r="C188" s="33"/>
      <c r="D188" s="33"/>
      <c r="E188" s="33"/>
    </row>
    <row r="189" spans="3:5" s="1" customFormat="1" ht="12.75">
      <c r="C189" s="33"/>
      <c r="D189" s="33"/>
      <c r="E189" s="33"/>
    </row>
    <row r="190" spans="3:5" s="1" customFormat="1" ht="12.75">
      <c r="C190" s="33"/>
      <c r="D190" s="33"/>
      <c r="E190" s="33"/>
    </row>
    <row r="191" spans="3:5" s="1" customFormat="1" ht="12.75">
      <c r="C191" s="33"/>
      <c r="D191" s="33"/>
      <c r="E191" s="33"/>
    </row>
    <row r="192" spans="3:5" s="1" customFormat="1" ht="12.75">
      <c r="C192" s="33"/>
      <c r="D192" s="33"/>
      <c r="E192" s="33"/>
    </row>
    <row r="193" spans="3:5" s="1" customFormat="1" ht="12.75">
      <c r="C193" s="33"/>
      <c r="D193" s="33"/>
      <c r="E193" s="33"/>
    </row>
    <row r="194" spans="3:5" s="1" customFormat="1" ht="12.75">
      <c r="C194" s="33"/>
      <c r="D194" s="33"/>
      <c r="E194" s="33"/>
    </row>
    <row r="195" spans="3:5" s="1" customFormat="1" ht="12.75">
      <c r="C195" s="33"/>
      <c r="D195" s="33"/>
      <c r="E195" s="33"/>
    </row>
    <row r="196" spans="3:5" s="1" customFormat="1" ht="12.75">
      <c r="C196" s="33"/>
      <c r="D196" s="33"/>
      <c r="E196" s="33"/>
    </row>
    <row r="197" spans="3:5" s="1" customFormat="1" ht="12.75">
      <c r="C197" s="33"/>
      <c r="D197" s="33"/>
      <c r="E197" s="33"/>
    </row>
    <row r="198" spans="3:5" s="1" customFormat="1" ht="12.75">
      <c r="C198" s="33"/>
      <c r="D198" s="33"/>
      <c r="E198" s="33"/>
    </row>
    <row r="199" spans="3:5" s="1" customFormat="1" ht="12.75">
      <c r="C199" s="33"/>
      <c r="D199" s="33"/>
      <c r="E199" s="33"/>
    </row>
    <row r="200" spans="3:5" s="1" customFormat="1" ht="12.75">
      <c r="C200" s="33"/>
      <c r="D200" s="33"/>
      <c r="E200" s="33"/>
    </row>
    <row r="201" spans="3:5" s="1" customFormat="1" ht="12.75">
      <c r="C201" s="33"/>
      <c r="D201" s="33"/>
      <c r="E201" s="33"/>
    </row>
    <row r="202" spans="3:5" s="1" customFormat="1" ht="12.75">
      <c r="C202" s="33"/>
      <c r="D202" s="33"/>
      <c r="E202" s="33"/>
    </row>
    <row r="203" spans="3:5" s="1" customFormat="1" ht="12.75">
      <c r="C203" s="33"/>
      <c r="D203" s="33"/>
      <c r="E203" s="33"/>
    </row>
    <row r="204" spans="3:5" s="1" customFormat="1" ht="12.75">
      <c r="C204" s="33"/>
      <c r="D204" s="33"/>
      <c r="E204" s="33"/>
    </row>
    <row r="205" spans="3:5" s="1" customFormat="1" ht="12.75">
      <c r="C205" s="33"/>
      <c r="D205" s="33"/>
      <c r="E205" s="33"/>
    </row>
    <row r="206" spans="3:5" s="1" customFormat="1" ht="12.75">
      <c r="C206" s="33"/>
      <c r="D206" s="33"/>
      <c r="E206" s="33"/>
    </row>
    <row r="207" spans="3:5" s="1" customFormat="1" ht="12.75">
      <c r="C207" s="33"/>
      <c r="D207" s="33"/>
      <c r="E207" s="33"/>
    </row>
    <row r="208" spans="3:5" s="1" customFormat="1" ht="12.75">
      <c r="C208" s="33"/>
      <c r="D208" s="33"/>
      <c r="E208" s="33"/>
    </row>
    <row r="209" spans="3:5" s="1" customFormat="1" ht="12.75">
      <c r="C209" s="33"/>
      <c r="D209" s="33"/>
      <c r="E209" s="33"/>
    </row>
    <row r="210" spans="3:5" s="1" customFormat="1" ht="12.75">
      <c r="C210" s="33"/>
      <c r="D210" s="33"/>
      <c r="E210" s="33"/>
    </row>
    <row r="211" spans="3:5" s="1" customFormat="1" ht="12.75">
      <c r="C211" s="33"/>
      <c r="D211" s="33"/>
      <c r="E211" s="33"/>
    </row>
    <row r="212" spans="3:5" s="1" customFormat="1" ht="12.75">
      <c r="C212" s="33"/>
      <c r="D212" s="33"/>
      <c r="E212" s="33"/>
    </row>
    <row r="213" spans="3:5" s="1" customFormat="1" ht="12.75">
      <c r="C213" s="33"/>
      <c r="D213" s="33"/>
      <c r="E213" s="33"/>
    </row>
    <row r="214" spans="3:5" s="1" customFormat="1" ht="12.75">
      <c r="C214" s="33"/>
      <c r="D214" s="33"/>
      <c r="E214" s="33"/>
    </row>
    <row r="215" spans="3:5" s="1" customFormat="1" ht="12.75">
      <c r="C215" s="33"/>
      <c r="D215" s="33"/>
      <c r="E215" s="33"/>
    </row>
    <row r="216" spans="3:5" s="1" customFormat="1" ht="12.75">
      <c r="C216" s="33"/>
      <c r="D216" s="33"/>
      <c r="E216" s="33"/>
    </row>
    <row r="217" spans="3:5" s="1" customFormat="1" ht="12.75">
      <c r="C217" s="33"/>
      <c r="D217" s="33"/>
      <c r="E217" s="33"/>
    </row>
    <row r="218" spans="3:5" s="1" customFormat="1" ht="12.75">
      <c r="C218" s="33"/>
      <c r="D218" s="33"/>
      <c r="E218" s="33"/>
    </row>
    <row r="219" spans="3:5" s="1" customFormat="1" ht="12.75">
      <c r="C219" s="33"/>
      <c r="D219" s="33"/>
      <c r="E219" s="33"/>
    </row>
    <row r="220" spans="3:5" s="1" customFormat="1" ht="12.75">
      <c r="C220" s="33"/>
      <c r="D220" s="33"/>
      <c r="E220" s="33"/>
    </row>
    <row r="221" spans="3:5" s="1" customFormat="1" ht="12.75">
      <c r="C221" s="33"/>
      <c r="D221" s="33"/>
      <c r="E221" s="33"/>
    </row>
    <row r="222" spans="3:5" s="1" customFormat="1" ht="12.75">
      <c r="C222" s="33"/>
      <c r="D222" s="33"/>
      <c r="E222" s="33"/>
    </row>
    <row r="223" spans="3:5" s="1" customFormat="1" ht="12.75">
      <c r="C223" s="33"/>
      <c r="D223" s="33"/>
      <c r="E223" s="33"/>
    </row>
    <row r="224" spans="3:5" s="1" customFormat="1" ht="12.75">
      <c r="C224" s="33"/>
      <c r="D224" s="33"/>
      <c r="E224" s="33"/>
    </row>
    <row r="225" spans="3:5" s="1" customFormat="1" ht="12.75">
      <c r="C225" s="33"/>
      <c r="D225" s="33"/>
      <c r="E225" s="33"/>
    </row>
    <row r="226" spans="3:5" s="1" customFormat="1" ht="12.75">
      <c r="C226" s="33"/>
      <c r="D226" s="33"/>
      <c r="E226" s="33"/>
    </row>
    <row r="227" spans="3:5" s="1" customFormat="1" ht="12.75">
      <c r="C227" s="33"/>
      <c r="D227" s="33"/>
      <c r="E227" s="33"/>
    </row>
    <row r="228" spans="3:5" s="1" customFormat="1" ht="12.75">
      <c r="C228" s="33"/>
      <c r="D228" s="33"/>
      <c r="E228" s="33"/>
    </row>
    <row r="229" spans="3:5" s="1" customFormat="1" ht="12.75">
      <c r="C229" s="33"/>
      <c r="D229" s="33"/>
      <c r="E229" s="33"/>
    </row>
    <row r="230" spans="3:5" s="1" customFormat="1" ht="12.75">
      <c r="C230" s="33"/>
      <c r="D230" s="33"/>
      <c r="E230" s="33"/>
    </row>
    <row r="231" spans="3:5" s="1" customFormat="1" ht="12.75">
      <c r="C231" s="33"/>
      <c r="D231" s="33"/>
      <c r="E231" s="33"/>
    </row>
    <row r="232" spans="3:5" s="1" customFormat="1" ht="12.75">
      <c r="C232" s="33"/>
      <c r="D232" s="33"/>
      <c r="E232" s="33"/>
    </row>
    <row r="233" spans="3:5" s="1" customFormat="1" ht="12.75">
      <c r="C233" s="33"/>
      <c r="D233" s="33"/>
      <c r="E233" s="33"/>
    </row>
    <row r="234" spans="3:5" s="1" customFormat="1" ht="12.75">
      <c r="C234" s="33"/>
      <c r="D234" s="33"/>
      <c r="E234" s="33"/>
    </row>
    <row r="235" spans="3:5" s="1" customFormat="1" ht="12.75">
      <c r="C235" s="33"/>
      <c r="D235" s="33"/>
      <c r="E235" s="33"/>
    </row>
    <row r="236" spans="3:5" s="1" customFormat="1" ht="12.75">
      <c r="C236" s="33"/>
      <c r="D236" s="33"/>
      <c r="E236" s="33"/>
    </row>
    <row r="237" spans="3:5" s="1" customFormat="1" ht="12.75">
      <c r="C237" s="33"/>
      <c r="D237" s="33"/>
      <c r="E237" s="33"/>
    </row>
    <row r="238" spans="3:5" s="1" customFormat="1" ht="12.75">
      <c r="C238" s="33"/>
      <c r="D238" s="33"/>
      <c r="E238" s="33"/>
    </row>
    <row r="239" spans="3:5" s="1" customFormat="1" ht="12.75">
      <c r="C239" s="33"/>
      <c r="D239" s="33"/>
      <c r="E239" s="33"/>
    </row>
    <row r="240" spans="3:5" s="1" customFormat="1" ht="12.75">
      <c r="C240" s="33"/>
      <c r="D240" s="33"/>
      <c r="E240" s="33"/>
    </row>
    <row r="241" spans="3:5" s="1" customFormat="1" ht="12.75">
      <c r="C241" s="33"/>
      <c r="D241" s="33"/>
      <c r="E241" s="33"/>
    </row>
    <row r="242" spans="3:5" s="1" customFormat="1" ht="12.75">
      <c r="C242" s="33"/>
      <c r="D242" s="33"/>
      <c r="E242" s="33"/>
    </row>
    <row r="243" spans="3:5" s="1" customFormat="1" ht="12.75">
      <c r="C243" s="33"/>
      <c r="D243" s="33"/>
      <c r="E243" s="33"/>
    </row>
    <row r="244" spans="3:5" s="1" customFormat="1" ht="12.75">
      <c r="C244" s="33"/>
      <c r="D244" s="33"/>
      <c r="E244" s="33"/>
    </row>
    <row r="245" spans="3:5" s="1" customFormat="1" ht="12.75">
      <c r="C245" s="33"/>
      <c r="D245" s="33"/>
      <c r="E245" s="33"/>
    </row>
    <row r="246" spans="3:5" s="1" customFormat="1" ht="12.75">
      <c r="C246" s="33"/>
      <c r="D246" s="33"/>
      <c r="E246" s="33"/>
    </row>
    <row r="247" spans="3:5" s="1" customFormat="1" ht="12.75">
      <c r="C247" s="33"/>
      <c r="D247" s="33"/>
      <c r="E247" s="33"/>
    </row>
    <row r="248" spans="3:5" s="1" customFormat="1" ht="12.75">
      <c r="C248" s="33"/>
      <c r="D248" s="33"/>
      <c r="E248" s="33"/>
    </row>
    <row r="249" spans="3:5" s="1" customFormat="1" ht="12.75">
      <c r="C249" s="33"/>
      <c r="D249" s="33"/>
      <c r="E249" s="33"/>
    </row>
    <row r="250" spans="3:5" s="1" customFormat="1" ht="12.75">
      <c r="C250" s="33"/>
      <c r="D250" s="33"/>
      <c r="E250" s="33"/>
    </row>
    <row r="251" spans="3:5" s="1" customFormat="1" ht="12.75">
      <c r="C251" s="33"/>
      <c r="D251" s="33"/>
      <c r="E251" s="33"/>
    </row>
    <row r="252" spans="3:5" s="1" customFormat="1" ht="12.75">
      <c r="C252" s="33"/>
      <c r="D252" s="33"/>
      <c r="E252" s="33"/>
    </row>
    <row r="253" spans="3:5" s="1" customFormat="1" ht="12.75">
      <c r="C253" s="33"/>
      <c r="D253" s="33"/>
      <c r="E253" s="33"/>
    </row>
    <row r="254" spans="3:5" s="1" customFormat="1" ht="12.75">
      <c r="C254" s="33"/>
      <c r="D254" s="33"/>
      <c r="E254" s="33"/>
    </row>
    <row r="255" spans="3:5" s="1" customFormat="1" ht="12.75">
      <c r="C255" s="33"/>
      <c r="D255" s="33"/>
      <c r="E255" s="33"/>
    </row>
    <row r="256" spans="3:5" s="1" customFormat="1" ht="12.75">
      <c r="C256" s="33"/>
      <c r="D256" s="33"/>
      <c r="E256" s="33"/>
    </row>
    <row r="257" spans="3:5" s="1" customFormat="1" ht="12.75">
      <c r="C257" s="33"/>
      <c r="D257" s="33"/>
      <c r="E257" s="33"/>
    </row>
    <row r="258" spans="3:5" s="1" customFormat="1" ht="12.75">
      <c r="C258" s="33"/>
      <c r="D258" s="33"/>
      <c r="E258" s="33"/>
    </row>
    <row r="259" spans="3:5" s="1" customFormat="1" ht="12.75">
      <c r="C259" s="33"/>
      <c r="D259" s="33"/>
      <c r="E259" s="33"/>
    </row>
    <row r="260" spans="3:5" s="1" customFormat="1" ht="12.75">
      <c r="C260" s="33"/>
      <c r="D260" s="33"/>
      <c r="E260" s="33"/>
    </row>
    <row r="261" spans="3:5" s="1" customFormat="1" ht="12.75">
      <c r="C261" s="33"/>
      <c r="D261" s="33"/>
      <c r="E261" s="33"/>
    </row>
    <row r="262" spans="3:5" s="1" customFormat="1" ht="12.75">
      <c r="C262" s="33"/>
      <c r="D262" s="33"/>
      <c r="E262" s="33"/>
    </row>
    <row r="263" spans="3:5" s="1" customFormat="1" ht="12.75">
      <c r="C263" s="33"/>
      <c r="D263" s="33"/>
      <c r="E263" s="33"/>
    </row>
    <row r="264" spans="3:5" s="1" customFormat="1" ht="12.75">
      <c r="C264" s="33"/>
      <c r="D264" s="33"/>
      <c r="E264" s="33"/>
    </row>
    <row r="265" spans="3:5" s="1" customFormat="1" ht="12.75">
      <c r="C265" s="33"/>
      <c r="D265" s="33"/>
      <c r="E265" s="33"/>
    </row>
    <row r="266" spans="3:5" s="1" customFormat="1" ht="12.75">
      <c r="C266" s="33"/>
      <c r="D266" s="33"/>
      <c r="E266" s="33"/>
    </row>
    <row r="267" spans="3:5" s="1" customFormat="1" ht="12.75">
      <c r="C267" s="33"/>
      <c r="D267" s="33"/>
      <c r="E267" s="33"/>
    </row>
    <row r="268" spans="3:5" s="1" customFormat="1" ht="12.75">
      <c r="C268" s="33"/>
      <c r="D268" s="33"/>
      <c r="E268" s="33"/>
    </row>
    <row r="269" spans="3:5" s="1" customFormat="1" ht="12.75">
      <c r="C269" s="33"/>
      <c r="D269" s="33"/>
      <c r="E269" s="33"/>
    </row>
    <row r="270" spans="3:5" s="1" customFormat="1" ht="12.75">
      <c r="C270" s="33"/>
      <c r="D270" s="33"/>
      <c r="E270" s="33"/>
    </row>
    <row r="271" spans="3:5" s="1" customFormat="1" ht="12.75">
      <c r="C271" s="33"/>
      <c r="D271" s="33"/>
      <c r="E271" s="33"/>
    </row>
    <row r="272" spans="3:5" s="1" customFormat="1" ht="12.75">
      <c r="C272" s="33"/>
      <c r="D272" s="33"/>
      <c r="E272" s="33"/>
    </row>
    <row r="273" spans="3:5" s="1" customFormat="1" ht="12.75">
      <c r="C273" s="33"/>
      <c r="D273" s="33"/>
      <c r="E273" s="33"/>
    </row>
    <row r="274" spans="3:5" s="1" customFormat="1" ht="12.75">
      <c r="C274" s="33"/>
      <c r="D274" s="33"/>
      <c r="E274" s="33"/>
    </row>
    <row r="275" spans="3:5" s="1" customFormat="1" ht="12.75">
      <c r="C275" s="33"/>
      <c r="D275" s="33"/>
      <c r="E275" s="33"/>
    </row>
    <row r="276" spans="3:5" s="1" customFormat="1" ht="12.75">
      <c r="C276" s="33"/>
      <c r="D276" s="33"/>
      <c r="E276" s="33"/>
    </row>
    <row r="277" spans="3:5" s="1" customFormat="1" ht="12.75">
      <c r="C277" s="33"/>
      <c r="D277" s="33"/>
      <c r="E277" s="33"/>
    </row>
    <row r="278" spans="3:5" s="1" customFormat="1" ht="12.75">
      <c r="C278" s="33"/>
      <c r="D278" s="33"/>
      <c r="E278" s="33"/>
    </row>
    <row r="279" spans="3:5" s="1" customFormat="1" ht="12.75">
      <c r="C279" s="33"/>
      <c r="D279" s="33"/>
      <c r="E279" s="33"/>
    </row>
    <row r="280" spans="3:5" s="1" customFormat="1" ht="12.75">
      <c r="C280" s="33"/>
      <c r="D280" s="33"/>
      <c r="E280" s="33"/>
    </row>
    <row r="281" spans="3:5" s="1" customFormat="1" ht="12.75">
      <c r="C281" s="33"/>
      <c r="D281" s="33"/>
      <c r="E281" s="33"/>
    </row>
    <row r="282" spans="3:5" s="1" customFormat="1" ht="12.75">
      <c r="C282" s="33"/>
      <c r="D282" s="33"/>
      <c r="E282" s="33"/>
    </row>
    <row r="283" spans="3:5" s="1" customFormat="1" ht="12.75">
      <c r="C283" s="33"/>
      <c r="D283" s="33"/>
      <c r="E283" s="33"/>
    </row>
    <row r="284" spans="3:5" s="1" customFormat="1" ht="12.75">
      <c r="C284" s="33"/>
      <c r="D284" s="33"/>
      <c r="E284" s="33"/>
    </row>
    <row r="285" spans="3:5" s="1" customFormat="1" ht="12.75">
      <c r="C285" s="33"/>
      <c r="D285" s="33"/>
      <c r="E285" s="33"/>
    </row>
    <row r="286" spans="3:5" s="1" customFormat="1" ht="12.75">
      <c r="C286" s="33"/>
      <c r="D286" s="33"/>
      <c r="E286" s="33"/>
    </row>
    <row r="287" spans="3:5" s="1" customFormat="1" ht="12.75">
      <c r="C287" s="33"/>
      <c r="D287" s="33"/>
      <c r="E287" s="33"/>
    </row>
    <row r="288" spans="3:5" s="1" customFormat="1" ht="12.75">
      <c r="C288" s="33"/>
      <c r="D288" s="33"/>
      <c r="E288" s="33"/>
    </row>
    <row r="289" spans="3:5" s="1" customFormat="1" ht="12.75">
      <c r="C289" s="33"/>
      <c r="D289" s="33"/>
      <c r="E289" s="33"/>
    </row>
    <row r="290" spans="3:5" s="1" customFormat="1" ht="12.75">
      <c r="C290" s="33"/>
      <c r="D290" s="33"/>
      <c r="E290" s="33"/>
    </row>
    <row r="291" spans="3:5" s="1" customFormat="1" ht="12.75">
      <c r="C291" s="33"/>
      <c r="D291" s="33"/>
      <c r="E291" s="33"/>
    </row>
    <row r="292" spans="3:5" s="1" customFormat="1" ht="12.75">
      <c r="C292" s="33"/>
      <c r="D292" s="33"/>
      <c r="E292" s="33"/>
    </row>
    <row r="293" spans="3:5" s="1" customFormat="1" ht="12.75">
      <c r="C293" s="33"/>
      <c r="D293" s="33"/>
      <c r="E293" s="33"/>
    </row>
    <row r="294" spans="3:5" s="1" customFormat="1" ht="12.75">
      <c r="C294" s="33"/>
      <c r="D294" s="33"/>
      <c r="E294" s="33"/>
    </row>
    <row r="295" spans="3:5" s="1" customFormat="1" ht="12.75">
      <c r="C295" s="33"/>
      <c r="D295" s="33"/>
      <c r="E295" s="33"/>
    </row>
    <row r="296" spans="3:5" s="1" customFormat="1" ht="12.75">
      <c r="C296" s="33"/>
      <c r="D296" s="33"/>
      <c r="E296" s="33"/>
    </row>
    <row r="297" spans="3:5" s="1" customFormat="1" ht="12.75">
      <c r="C297" s="33"/>
      <c r="D297" s="33"/>
      <c r="E297" s="33"/>
    </row>
    <row r="298" spans="3:5" s="1" customFormat="1" ht="12.75">
      <c r="C298" s="33"/>
      <c r="D298" s="33"/>
      <c r="E298" s="33"/>
    </row>
    <row r="299" spans="3:5" s="1" customFormat="1" ht="12.75">
      <c r="C299" s="33"/>
      <c r="D299" s="33"/>
      <c r="E299" s="33"/>
    </row>
    <row r="300" spans="3:5" s="1" customFormat="1" ht="12.75">
      <c r="C300" s="33"/>
      <c r="D300" s="33"/>
      <c r="E300" s="33"/>
    </row>
    <row r="301" spans="3:5" s="1" customFormat="1" ht="12.75">
      <c r="C301" s="33"/>
      <c r="D301" s="33"/>
      <c r="E301" s="33"/>
    </row>
    <row r="302" spans="3:5" s="1" customFormat="1" ht="12.75">
      <c r="C302" s="33"/>
      <c r="D302" s="33"/>
      <c r="E302" s="33"/>
    </row>
    <row r="303" spans="3:5" s="1" customFormat="1" ht="12.75">
      <c r="C303" s="33"/>
      <c r="D303" s="33"/>
      <c r="E303" s="33"/>
    </row>
    <row r="304" spans="3:5" s="1" customFormat="1" ht="12.75">
      <c r="C304" s="33"/>
      <c r="D304" s="33"/>
      <c r="E304" s="33"/>
    </row>
    <row r="305" spans="3:5" s="1" customFormat="1" ht="12.75">
      <c r="C305" s="33"/>
      <c r="D305" s="33"/>
      <c r="E305" s="33"/>
    </row>
    <row r="306" spans="3:5" s="1" customFormat="1" ht="12.75">
      <c r="C306" s="33"/>
      <c r="D306" s="33"/>
      <c r="E306" s="33"/>
    </row>
    <row r="307" spans="3:5" s="1" customFormat="1" ht="12.75">
      <c r="C307" s="33"/>
      <c r="D307" s="33"/>
      <c r="E307" s="33"/>
    </row>
    <row r="308" spans="3:5" s="1" customFormat="1" ht="12.75">
      <c r="C308" s="33"/>
      <c r="D308" s="33"/>
      <c r="E308" s="33"/>
    </row>
    <row r="309" spans="3:5" s="1" customFormat="1" ht="12.75">
      <c r="C309" s="33"/>
      <c r="D309" s="33"/>
      <c r="E309" s="33"/>
    </row>
    <row r="310" spans="3:5" s="1" customFormat="1" ht="12.75">
      <c r="C310" s="33"/>
      <c r="D310" s="33"/>
      <c r="E310" s="33"/>
    </row>
    <row r="311" spans="3:5" s="1" customFormat="1" ht="12.75">
      <c r="C311" s="33"/>
      <c r="D311" s="33"/>
      <c r="E311" s="33"/>
    </row>
    <row r="312" spans="3:5" s="1" customFormat="1" ht="12.75">
      <c r="C312" s="33"/>
      <c r="D312" s="33"/>
      <c r="E312" s="33"/>
    </row>
    <row r="313" spans="3:5" s="1" customFormat="1" ht="12.75">
      <c r="C313" s="33"/>
      <c r="D313" s="33"/>
      <c r="E313" s="33"/>
    </row>
    <row r="314" spans="3:5" s="1" customFormat="1" ht="12.75">
      <c r="C314" s="33"/>
      <c r="D314" s="33"/>
      <c r="E314" s="33"/>
    </row>
    <row r="315" spans="3:5" s="1" customFormat="1" ht="12.75">
      <c r="C315" s="33"/>
      <c r="D315" s="33"/>
      <c r="E315" s="33"/>
    </row>
    <row r="316" spans="3:5" s="1" customFormat="1" ht="12.75">
      <c r="C316" s="33"/>
      <c r="D316" s="33"/>
      <c r="E316" s="33"/>
    </row>
    <row r="317" spans="3:5" s="1" customFormat="1" ht="12.75">
      <c r="C317" s="33"/>
      <c r="D317" s="33"/>
      <c r="E317" s="33"/>
    </row>
    <row r="318" spans="3:5" s="1" customFormat="1" ht="12.75">
      <c r="C318" s="33"/>
      <c r="D318" s="33"/>
      <c r="E318" s="33"/>
    </row>
    <row r="319" spans="3:5" s="1" customFormat="1" ht="12.75">
      <c r="C319" s="33"/>
      <c r="D319" s="33"/>
      <c r="E319" s="33"/>
    </row>
    <row r="320" spans="3:5" s="1" customFormat="1" ht="12.75">
      <c r="C320" s="33"/>
      <c r="D320" s="33"/>
      <c r="E320" s="33"/>
    </row>
    <row r="321" spans="3:5" s="1" customFormat="1" ht="12.75">
      <c r="C321" s="33"/>
      <c r="D321" s="33"/>
      <c r="E321" s="33"/>
    </row>
    <row r="322" spans="3:5" s="1" customFormat="1" ht="12.75">
      <c r="C322" s="33"/>
      <c r="D322" s="33"/>
      <c r="E322" s="33"/>
    </row>
    <row r="323" spans="3:5" s="1" customFormat="1" ht="12.75">
      <c r="C323" s="33"/>
      <c r="D323" s="33"/>
      <c r="E323" s="33"/>
    </row>
    <row r="324" spans="3:5" s="1" customFormat="1" ht="12.75">
      <c r="C324" s="33"/>
      <c r="D324" s="33"/>
      <c r="E324" s="33"/>
    </row>
    <row r="325" spans="3:5" s="1" customFormat="1" ht="12.75">
      <c r="C325" s="33"/>
      <c r="D325" s="33"/>
      <c r="E325" s="33"/>
    </row>
    <row r="326" spans="3:5" s="1" customFormat="1" ht="12.75">
      <c r="C326" s="33"/>
      <c r="D326" s="33"/>
      <c r="E326" s="33"/>
    </row>
    <row r="327" spans="3:5" s="1" customFormat="1" ht="12.75">
      <c r="C327" s="33"/>
      <c r="D327" s="33"/>
      <c r="E327" s="33"/>
    </row>
    <row r="328" spans="3:5" s="1" customFormat="1" ht="12.75">
      <c r="C328" s="33"/>
      <c r="D328" s="33"/>
      <c r="E328" s="33"/>
    </row>
    <row r="329" spans="3:5" s="1" customFormat="1" ht="12.75">
      <c r="C329" s="33"/>
      <c r="D329" s="33"/>
      <c r="E329" s="33"/>
    </row>
    <row r="330" spans="3:5" s="1" customFormat="1" ht="12.75">
      <c r="C330" s="33"/>
      <c r="D330" s="33"/>
      <c r="E330" s="33"/>
    </row>
    <row r="331" spans="3:5" s="1" customFormat="1" ht="12.75">
      <c r="C331" s="33"/>
      <c r="D331" s="33"/>
      <c r="E331" s="33"/>
    </row>
    <row r="332" spans="3:5" s="1" customFormat="1" ht="12.75">
      <c r="C332" s="33"/>
      <c r="D332" s="33"/>
      <c r="E332" s="33"/>
    </row>
    <row r="333" spans="3:5" s="1" customFormat="1" ht="12.75">
      <c r="C333" s="33"/>
      <c r="D333" s="33"/>
      <c r="E333" s="33"/>
    </row>
    <row r="334" spans="3:5" s="1" customFormat="1" ht="12.75">
      <c r="C334" s="33"/>
      <c r="D334" s="33"/>
      <c r="E334" s="33"/>
    </row>
    <row r="335" spans="3:5" s="1" customFormat="1" ht="12.75">
      <c r="C335" s="33"/>
      <c r="D335" s="33"/>
      <c r="E335" s="33"/>
    </row>
    <row r="336" spans="3:5" s="1" customFormat="1" ht="12.75">
      <c r="C336" s="33"/>
      <c r="D336" s="33"/>
      <c r="E336" s="33"/>
    </row>
    <row r="337" spans="3:5" s="1" customFormat="1" ht="12.75">
      <c r="C337" s="33"/>
      <c r="D337" s="33"/>
      <c r="E337" s="33"/>
    </row>
    <row r="338" spans="3:5" s="1" customFormat="1" ht="12.75">
      <c r="C338" s="33"/>
      <c r="D338" s="33"/>
      <c r="E338" s="33"/>
    </row>
    <row r="339" spans="3:5" s="1" customFormat="1" ht="12.75">
      <c r="C339" s="33"/>
      <c r="D339" s="33"/>
      <c r="E339" s="33"/>
    </row>
    <row r="340" spans="3:5" s="1" customFormat="1" ht="12.75">
      <c r="C340" s="33"/>
      <c r="D340" s="33"/>
      <c r="E340" s="33"/>
    </row>
    <row r="341" spans="3:5" s="1" customFormat="1" ht="12.75">
      <c r="C341" s="33"/>
      <c r="D341" s="33"/>
      <c r="E341" s="33"/>
    </row>
    <row r="342" spans="3:5" s="1" customFormat="1" ht="12.75">
      <c r="C342" s="33"/>
      <c r="D342" s="33"/>
      <c r="E342" s="33"/>
    </row>
    <row r="343" spans="3:5" s="1" customFormat="1" ht="12.75">
      <c r="C343" s="33"/>
      <c r="D343" s="33"/>
      <c r="E343" s="33"/>
    </row>
    <row r="344" spans="3:5" s="1" customFormat="1" ht="12.75">
      <c r="C344" s="33"/>
      <c r="D344" s="33"/>
      <c r="E344" s="33"/>
    </row>
    <row r="345" spans="3:5" s="1" customFormat="1" ht="12.75">
      <c r="C345" s="33"/>
      <c r="D345" s="33"/>
      <c r="E345" s="33"/>
    </row>
    <row r="346" spans="3:5" s="1" customFormat="1" ht="12.75">
      <c r="C346" s="33"/>
      <c r="D346" s="33"/>
      <c r="E346" s="33"/>
    </row>
    <row r="347" spans="3:5" s="1" customFormat="1" ht="12.75">
      <c r="C347" s="33"/>
      <c r="D347" s="33"/>
      <c r="E347" s="33"/>
    </row>
    <row r="348" spans="3:5" s="1" customFormat="1" ht="12.75">
      <c r="C348" s="33"/>
      <c r="D348" s="33"/>
      <c r="E348" s="33"/>
    </row>
    <row r="349" spans="3:5" s="1" customFormat="1" ht="12.75">
      <c r="C349" s="33"/>
      <c r="D349" s="33"/>
      <c r="E349" s="33"/>
    </row>
    <row r="350" spans="3:5" s="1" customFormat="1" ht="12.75">
      <c r="C350" s="33"/>
      <c r="D350" s="33"/>
      <c r="E350" s="33"/>
    </row>
    <row r="351" spans="3:5" s="1" customFormat="1" ht="12.75">
      <c r="C351" s="33"/>
      <c r="D351" s="33"/>
      <c r="E351" s="33"/>
    </row>
    <row r="352" spans="3:5" s="1" customFormat="1" ht="12.75">
      <c r="C352" s="33"/>
      <c r="D352" s="33"/>
      <c r="E352" s="33"/>
    </row>
    <row r="353" spans="3:5" s="1" customFormat="1" ht="12.75">
      <c r="C353" s="33"/>
      <c r="D353" s="33"/>
      <c r="E353" s="33"/>
    </row>
    <row r="354" spans="3:5" s="1" customFormat="1" ht="12.75">
      <c r="C354" s="33"/>
      <c r="D354" s="33"/>
      <c r="E354" s="33"/>
    </row>
    <row r="355" spans="3:5" s="1" customFormat="1" ht="12.75">
      <c r="C355" s="33"/>
      <c r="D355" s="33"/>
      <c r="E355" s="33"/>
    </row>
    <row r="356" spans="3:5" s="1" customFormat="1" ht="12.75">
      <c r="C356" s="33"/>
      <c r="D356" s="33"/>
      <c r="E356" s="33"/>
    </row>
    <row r="357" spans="3:5" s="1" customFormat="1" ht="12.75">
      <c r="C357" s="33"/>
      <c r="D357" s="33"/>
      <c r="E357" s="33"/>
    </row>
    <row r="358" spans="3:5" s="1" customFormat="1" ht="12.75">
      <c r="C358" s="33"/>
      <c r="D358" s="33"/>
      <c r="E358" s="33"/>
    </row>
    <row r="359" spans="3:5" s="1" customFormat="1" ht="12.75">
      <c r="C359" s="33"/>
      <c r="D359" s="33"/>
      <c r="E359" s="33"/>
    </row>
    <row r="360" spans="3:5" s="1" customFormat="1" ht="12.75">
      <c r="C360" s="33"/>
      <c r="D360" s="33"/>
      <c r="E360" s="33"/>
    </row>
    <row r="361" spans="3:5" s="1" customFormat="1" ht="12.75">
      <c r="C361" s="33"/>
      <c r="D361" s="33"/>
      <c r="E361" s="33"/>
    </row>
    <row r="362" spans="3:5" s="1" customFormat="1" ht="12.75">
      <c r="C362" s="33"/>
      <c r="D362" s="33"/>
      <c r="E362" s="33"/>
    </row>
    <row r="363" spans="3:5" s="1" customFormat="1" ht="12.75">
      <c r="C363" s="33"/>
      <c r="D363" s="33"/>
      <c r="E363" s="33"/>
    </row>
    <row r="364" spans="3:5" s="1" customFormat="1" ht="12.75">
      <c r="C364" s="33"/>
      <c r="D364" s="33"/>
      <c r="E364" s="33"/>
    </row>
    <row r="365" spans="3:5" s="1" customFormat="1" ht="12.75">
      <c r="C365" s="33"/>
      <c r="D365" s="33"/>
      <c r="E365" s="33"/>
    </row>
    <row r="366" spans="3:5" s="1" customFormat="1" ht="12.75">
      <c r="C366" s="33"/>
      <c r="D366" s="33"/>
      <c r="E366" s="33"/>
    </row>
    <row r="367" spans="3:5" s="1" customFormat="1" ht="12.75">
      <c r="C367" s="33"/>
      <c r="D367" s="33"/>
      <c r="E367" s="33"/>
    </row>
    <row r="368" spans="3:5" s="1" customFormat="1" ht="12.75">
      <c r="C368" s="33"/>
      <c r="D368" s="33"/>
      <c r="E368" s="33"/>
    </row>
    <row r="369" spans="3:5" s="1" customFormat="1" ht="12.75">
      <c r="C369" s="33"/>
      <c r="D369" s="33"/>
      <c r="E369" s="33"/>
    </row>
    <row r="370" spans="3:5" s="1" customFormat="1" ht="12.75">
      <c r="C370" s="33"/>
      <c r="D370" s="33"/>
      <c r="E370" s="33"/>
    </row>
    <row r="371" spans="3:5" s="1" customFormat="1" ht="12.75">
      <c r="C371" s="33"/>
      <c r="D371" s="33"/>
      <c r="E371" s="33"/>
    </row>
    <row r="372" spans="3:5" s="1" customFormat="1" ht="12.75">
      <c r="C372" s="33"/>
      <c r="D372" s="33"/>
      <c r="E372" s="33"/>
    </row>
    <row r="373" spans="3:5" s="1" customFormat="1" ht="12.75">
      <c r="C373" s="33"/>
      <c r="D373" s="33"/>
      <c r="E373" s="33"/>
    </row>
    <row r="374" spans="3:5" s="1" customFormat="1" ht="12.75">
      <c r="C374" s="33"/>
      <c r="D374" s="33"/>
      <c r="E374" s="33"/>
    </row>
    <row r="375" spans="3:5" s="1" customFormat="1" ht="12.75">
      <c r="C375" s="33"/>
      <c r="D375" s="33"/>
      <c r="E375" s="33"/>
    </row>
    <row r="376" spans="3:5" s="1" customFormat="1" ht="12.75">
      <c r="C376" s="33"/>
      <c r="D376" s="33"/>
      <c r="E376" s="33"/>
    </row>
    <row r="377" spans="3:5" s="1" customFormat="1" ht="12.75">
      <c r="C377" s="33"/>
      <c r="D377" s="33"/>
      <c r="E377" s="33"/>
    </row>
    <row r="378" spans="3:5" s="1" customFormat="1" ht="12.75">
      <c r="C378" s="33"/>
      <c r="D378" s="33"/>
      <c r="E378" s="33"/>
    </row>
    <row r="379" spans="3:5" s="1" customFormat="1" ht="12.75">
      <c r="C379" s="33"/>
      <c r="D379" s="33"/>
      <c r="E379" s="33"/>
    </row>
    <row r="380" spans="3:5" s="1" customFormat="1" ht="12.75">
      <c r="C380" s="33"/>
      <c r="D380" s="33"/>
      <c r="E380" s="33"/>
    </row>
    <row r="381" spans="3:5" s="1" customFormat="1" ht="12.75">
      <c r="C381" s="33"/>
      <c r="D381" s="33"/>
      <c r="E381" s="33"/>
    </row>
    <row r="382" spans="3:5" s="1" customFormat="1" ht="12.75">
      <c r="C382" s="33"/>
      <c r="D382" s="33"/>
      <c r="E382" s="33"/>
    </row>
    <row r="383" spans="3:5" s="1" customFormat="1" ht="12.75">
      <c r="C383" s="33"/>
      <c r="D383" s="33"/>
      <c r="E383" s="33"/>
    </row>
    <row r="384" spans="3:5" s="1" customFormat="1" ht="12.75">
      <c r="C384" s="33"/>
      <c r="D384" s="33"/>
      <c r="E384" s="33"/>
    </row>
    <row r="385" spans="3:5" s="1" customFormat="1" ht="12.75">
      <c r="C385" s="33"/>
      <c r="D385" s="33"/>
      <c r="E385" s="33"/>
    </row>
    <row r="386" spans="3:5" s="1" customFormat="1" ht="12.75">
      <c r="C386" s="33"/>
      <c r="D386" s="33"/>
      <c r="E386" s="33"/>
    </row>
    <row r="387" spans="3:5" s="1" customFormat="1" ht="12.75">
      <c r="C387" s="33"/>
      <c r="D387" s="33"/>
      <c r="E387" s="33"/>
    </row>
    <row r="388" spans="3:5" s="1" customFormat="1" ht="12.75">
      <c r="C388" s="33"/>
      <c r="D388" s="33"/>
      <c r="E388" s="33"/>
    </row>
    <row r="389" spans="3:5" s="1" customFormat="1" ht="12.75">
      <c r="C389" s="33"/>
      <c r="D389" s="33"/>
      <c r="E389" s="33"/>
    </row>
    <row r="390" spans="3:5" s="1" customFormat="1" ht="12.75">
      <c r="C390" s="33"/>
      <c r="D390" s="33"/>
      <c r="E390" s="33"/>
    </row>
    <row r="391" spans="3:5" s="1" customFormat="1" ht="12.75">
      <c r="C391" s="33"/>
      <c r="D391" s="33"/>
      <c r="E391" s="33"/>
    </row>
    <row r="392" spans="3:5" s="1" customFormat="1" ht="12.75">
      <c r="C392" s="33"/>
      <c r="D392" s="33"/>
      <c r="E392" s="33"/>
    </row>
    <row r="393" spans="3:5" s="1" customFormat="1" ht="12.75">
      <c r="C393" s="33"/>
      <c r="D393" s="33"/>
      <c r="E393" s="33"/>
    </row>
    <row r="394" spans="3:5" s="1" customFormat="1" ht="12.75">
      <c r="C394" s="33"/>
      <c r="D394" s="33"/>
      <c r="E394" s="33"/>
    </row>
    <row r="395" spans="3:5" s="1" customFormat="1" ht="12.75">
      <c r="C395" s="33"/>
      <c r="D395" s="33"/>
      <c r="E395" s="33"/>
    </row>
    <row r="396" spans="3:5" s="1" customFormat="1" ht="12.75">
      <c r="C396" s="33"/>
      <c r="D396" s="33"/>
      <c r="E396" s="33"/>
    </row>
    <row r="397" spans="3:5" s="1" customFormat="1" ht="12.75">
      <c r="C397" s="33"/>
      <c r="D397" s="33"/>
      <c r="E397" s="33"/>
    </row>
    <row r="398" spans="3:5" s="1" customFormat="1" ht="12.75">
      <c r="C398" s="33"/>
      <c r="D398" s="33"/>
      <c r="E398" s="33"/>
    </row>
    <row r="399" spans="3:5" s="1" customFormat="1" ht="12.75">
      <c r="C399" s="33"/>
      <c r="D399" s="33"/>
      <c r="E399" s="33"/>
    </row>
    <row r="400" spans="3:5" s="1" customFormat="1" ht="12.75">
      <c r="C400" s="33"/>
      <c r="D400" s="33"/>
      <c r="E400" s="33"/>
    </row>
    <row r="401" spans="3:5" s="1" customFormat="1" ht="12.75">
      <c r="C401" s="33"/>
      <c r="D401" s="33"/>
      <c r="E401" s="33"/>
    </row>
    <row r="402" spans="3:5" s="1" customFormat="1" ht="12.75">
      <c r="C402" s="33"/>
      <c r="D402" s="33"/>
      <c r="E402" s="33"/>
    </row>
    <row r="403" spans="3:5" s="1" customFormat="1" ht="12.75">
      <c r="C403" s="33"/>
      <c r="D403" s="33"/>
      <c r="E403" s="33"/>
    </row>
    <row r="404" spans="3:5" s="1" customFormat="1" ht="12.75">
      <c r="C404" s="33"/>
      <c r="D404" s="33"/>
      <c r="E404" s="33"/>
    </row>
    <row r="405" spans="3:5" s="1" customFormat="1" ht="12.75">
      <c r="C405" s="33"/>
      <c r="D405" s="33"/>
      <c r="E405" s="33"/>
    </row>
    <row r="406" spans="3:5" s="1" customFormat="1" ht="12.75">
      <c r="C406" s="33"/>
      <c r="D406" s="33"/>
      <c r="E406" s="33"/>
    </row>
    <row r="407" spans="3:5" s="1" customFormat="1" ht="12.75">
      <c r="C407" s="33"/>
      <c r="D407" s="33"/>
      <c r="E407" s="33"/>
    </row>
    <row r="408" spans="3:5" s="1" customFormat="1" ht="12.75">
      <c r="C408" s="33"/>
      <c r="D408" s="33"/>
      <c r="E408" s="33"/>
    </row>
    <row r="409" spans="3:5" s="1" customFormat="1" ht="12.75">
      <c r="C409" s="33"/>
      <c r="D409" s="33"/>
      <c r="E409" s="33"/>
    </row>
    <row r="410" spans="3:5" s="1" customFormat="1" ht="12.75">
      <c r="C410" s="33"/>
      <c r="D410" s="33"/>
      <c r="E410" s="33"/>
    </row>
    <row r="411" spans="3:5" s="1" customFormat="1" ht="12.75">
      <c r="C411" s="33"/>
      <c r="D411" s="33"/>
      <c r="E411" s="33"/>
    </row>
    <row r="412" spans="3:5" s="1" customFormat="1" ht="12.75">
      <c r="C412" s="33"/>
      <c r="D412" s="33"/>
      <c r="E412" s="33"/>
    </row>
    <row r="413" spans="3:5" s="1" customFormat="1" ht="12.75">
      <c r="C413" s="33"/>
      <c r="D413" s="33"/>
      <c r="E413" s="33"/>
    </row>
    <row r="414" spans="3:5" s="1" customFormat="1" ht="12.75">
      <c r="C414" s="33"/>
      <c r="D414" s="33"/>
      <c r="E414" s="33"/>
    </row>
    <row r="415" spans="3:5" s="1" customFormat="1" ht="12.75">
      <c r="C415" s="33"/>
      <c r="D415" s="33"/>
      <c r="E415" s="33"/>
    </row>
    <row r="416" spans="3:5" s="1" customFormat="1" ht="12.75">
      <c r="C416" s="33"/>
      <c r="D416" s="33"/>
      <c r="E416" s="33"/>
    </row>
    <row r="417" spans="3:5" s="1" customFormat="1" ht="12.75">
      <c r="C417" s="33"/>
      <c r="D417" s="33"/>
      <c r="E417" s="33"/>
    </row>
    <row r="418" spans="3:5" s="1" customFormat="1" ht="12.75">
      <c r="C418" s="33"/>
      <c r="D418" s="33"/>
      <c r="E418" s="33"/>
    </row>
    <row r="419" spans="3:5" s="1" customFormat="1" ht="12.75">
      <c r="C419" s="33"/>
      <c r="D419" s="33"/>
      <c r="E419" s="33"/>
    </row>
    <row r="420" spans="3:5" s="1" customFormat="1" ht="12.75">
      <c r="C420" s="33"/>
      <c r="D420" s="33"/>
      <c r="E420" s="33"/>
    </row>
    <row r="421" spans="3:5" s="1" customFormat="1" ht="12.75">
      <c r="C421" s="33"/>
      <c r="D421" s="33"/>
      <c r="E421" s="33"/>
    </row>
    <row r="422" spans="3:5" s="1" customFormat="1" ht="12.75">
      <c r="C422" s="33"/>
      <c r="D422" s="33"/>
      <c r="E422" s="33"/>
    </row>
    <row r="423" spans="3:5" s="1" customFormat="1" ht="12.75">
      <c r="C423" s="33"/>
      <c r="D423" s="33"/>
      <c r="E423" s="33"/>
    </row>
    <row r="424" spans="3:5" s="1" customFormat="1" ht="12.75">
      <c r="C424" s="33"/>
      <c r="D424" s="33"/>
      <c r="E424" s="33"/>
    </row>
    <row r="425" spans="3:5" s="1" customFormat="1" ht="12.75">
      <c r="C425" s="33"/>
      <c r="D425" s="33"/>
      <c r="E425" s="33"/>
    </row>
    <row r="426" spans="3:5" s="1" customFormat="1" ht="12.75">
      <c r="C426" s="33"/>
      <c r="D426" s="33"/>
      <c r="E426" s="33"/>
    </row>
    <row r="427" spans="3:5" s="1" customFormat="1" ht="12.75">
      <c r="C427" s="33"/>
      <c r="D427" s="33"/>
      <c r="E427" s="33"/>
    </row>
    <row r="428" spans="3:5" s="1" customFormat="1" ht="12.75">
      <c r="C428" s="33"/>
      <c r="D428" s="33"/>
      <c r="E428" s="33"/>
    </row>
    <row r="429" spans="3:5" s="1" customFormat="1" ht="12.75">
      <c r="C429" s="33"/>
      <c r="D429" s="33"/>
      <c r="E429" s="33"/>
    </row>
    <row r="430" spans="3:5" s="1" customFormat="1" ht="12.75">
      <c r="C430" s="33"/>
      <c r="D430" s="33"/>
      <c r="E430" s="33"/>
    </row>
    <row r="431" spans="3:5" s="1" customFormat="1" ht="12.75">
      <c r="C431" s="33"/>
      <c r="D431" s="33"/>
      <c r="E431" s="33"/>
    </row>
    <row r="432" spans="3:5" s="1" customFormat="1" ht="12.75">
      <c r="C432" s="33"/>
      <c r="D432" s="33"/>
      <c r="E432" s="33"/>
    </row>
    <row r="433" spans="3:5" s="1" customFormat="1" ht="12.75">
      <c r="C433" s="33"/>
      <c r="D433" s="33"/>
      <c r="E433" s="33"/>
    </row>
    <row r="434" spans="3:5" s="1" customFormat="1" ht="12.75">
      <c r="C434" s="33"/>
      <c r="D434" s="33"/>
      <c r="E434" s="33"/>
    </row>
    <row r="435" spans="3:5" s="1" customFormat="1" ht="12.75">
      <c r="C435" s="33"/>
      <c r="D435" s="33"/>
      <c r="E435" s="33"/>
    </row>
    <row r="436" spans="3:5" s="1" customFormat="1" ht="12.75">
      <c r="C436" s="33"/>
      <c r="D436" s="33"/>
      <c r="E436" s="33"/>
    </row>
    <row r="437" spans="3:5" s="1" customFormat="1" ht="12.75">
      <c r="C437" s="33"/>
      <c r="D437" s="33"/>
      <c r="E437" s="33"/>
    </row>
    <row r="438" spans="3:5" s="1" customFormat="1" ht="12.75">
      <c r="C438" s="33"/>
      <c r="D438" s="33"/>
      <c r="E438" s="33"/>
    </row>
    <row r="439" spans="3:5" s="1" customFormat="1" ht="12.75">
      <c r="C439" s="33"/>
      <c r="D439" s="33"/>
      <c r="E439" s="33"/>
    </row>
    <row r="440" spans="3:5" s="1" customFormat="1" ht="12.75">
      <c r="C440" s="33"/>
      <c r="D440" s="33"/>
      <c r="E440" s="33"/>
    </row>
    <row r="441" spans="3:5" s="1" customFormat="1" ht="12.75">
      <c r="C441" s="33"/>
      <c r="D441" s="33"/>
      <c r="E441" s="33"/>
    </row>
    <row r="442" spans="3:5" s="1" customFormat="1" ht="12.75">
      <c r="C442" s="33"/>
      <c r="D442" s="33"/>
      <c r="E442" s="33"/>
    </row>
    <row r="443" spans="3:5" s="1" customFormat="1" ht="12.75">
      <c r="C443" s="33"/>
      <c r="D443" s="33"/>
      <c r="E443" s="33"/>
    </row>
    <row r="444" spans="3:5" s="1" customFormat="1" ht="12.75">
      <c r="C444" s="33"/>
      <c r="D444" s="33"/>
      <c r="E444" s="33"/>
    </row>
    <row r="445" spans="3:5" s="1" customFormat="1" ht="12.75">
      <c r="C445" s="33"/>
      <c r="D445" s="33"/>
      <c r="E445" s="33"/>
    </row>
    <row r="446" spans="3:5" s="1" customFormat="1" ht="12.75">
      <c r="C446" s="33"/>
      <c r="D446" s="33"/>
      <c r="E446" s="33"/>
    </row>
    <row r="447" spans="3:5" s="1" customFormat="1" ht="12.75">
      <c r="C447" s="33"/>
      <c r="D447" s="33"/>
      <c r="E447" s="33"/>
    </row>
    <row r="448" spans="3:5" s="1" customFormat="1" ht="12.75">
      <c r="C448" s="33"/>
      <c r="D448" s="33"/>
      <c r="E448" s="33"/>
    </row>
    <row r="449" spans="3:5" s="1" customFormat="1" ht="12.75">
      <c r="C449" s="33"/>
      <c r="D449" s="33"/>
      <c r="E449" s="33"/>
    </row>
    <row r="450" spans="3:5" s="1" customFormat="1" ht="12.75">
      <c r="C450" s="33"/>
      <c r="D450" s="33"/>
      <c r="E450" s="33"/>
    </row>
    <row r="451" spans="3:5" s="1" customFormat="1" ht="12.75">
      <c r="C451" s="33"/>
      <c r="D451" s="33"/>
      <c r="E451" s="33"/>
    </row>
    <row r="452" spans="3:5" s="1" customFormat="1" ht="12.75">
      <c r="C452" s="33"/>
      <c r="D452" s="33"/>
      <c r="E452" s="33"/>
    </row>
    <row r="453" spans="3:5" s="1" customFormat="1" ht="12.75">
      <c r="C453" s="33"/>
      <c r="D453" s="33"/>
      <c r="E453" s="33"/>
    </row>
    <row r="454" spans="3:5" s="1" customFormat="1" ht="12.75">
      <c r="C454" s="33"/>
      <c r="D454" s="33"/>
      <c r="E454" s="33"/>
    </row>
    <row r="455" spans="3:5" s="1" customFormat="1" ht="12.75">
      <c r="C455" s="33"/>
      <c r="D455" s="33"/>
      <c r="E455" s="33"/>
    </row>
    <row r="456" spans="3:5" s="1" customFormat="1" ht="12.75">
      <c r="C456" s="33"/>
      <c r="D456" s="33"/>
      <c r="E456" s="33"/>
    </row>
    <row r="457" spans="3:5" s="1" customFormat="1" ht="12.75">
      <c r="C457" s="33"/>
      <c r="D457" s="33"/>
      <c r="E457" s="33"/>
    </row>
    <row r="458" spans="3:5" s="1" customFormat="1" ht="12.75">
      <c r="C458" s="33"/>
      <c r="D458" s="33"/>
      <c r="E458" s="33"/>
    </row>
    <row r="459" spans="3:5" s="1" customFormat="1" ht="12.75">
      <c r="C459" s="33"/>
      <c r="D459" s="33"/>
      <c r="E459" s="33"/>
    </row>
    <row r="460" spans="3:5" s="1" customFormat="1" ht="12.75">
      <c r="C460" s="33"/>
      <c r="D460" s="33"/>
      <c r="E460" s="33"/>
    </row>
    <row r="461" spans="3:5" s="1" customFormat="1" ht="12.75">
      <c r="C461" s="33"/>
      <c r="D461" s="33"/>
      <c r="E461" s="33"/>
    </row>
    <row r="462" spans="3:5" s="1" customFormat="1" ht="12.75">
      <c r="C462" s="33"/>
      <c r="D462" s="33"/>
      <c r="E462" s="33"/>
    </row>
    <row r="463" spans="3:5" s="1" customFormat="1" ht="12.75">
      <c r="C463" s="33"/>
      <c r="D463" s="33"/>
      <c r="E463" s="33"/>
    </row>
    <row r="464" spans="3:5" s="1" customFormat="1" ht="12.75">
      <c r="C464" s="33"/>
      <c r="D464" s="33"/>
      <c r="E464" s="33"/>
    </row>
    <row r="465" spans="3:5" s="1" customFormat="1" ht="12.75">
      <c r="C465" s="33"/>
      <c r="D465" s="33"/>
      <c r="E465" s="33"/>
    </row>
    <row r="466" spans="3:5" s="1" customFormat="1" ht="12.75">
      <c r="C466" s="33"/>
      <c r="D466" s="33"/>
      <c r="E466" s="33"/>
    </row>
    <row r="467" spans="3:5" s="1" customFormat="1" ht="12.75">
      <c r="C467" s="33"/>
      <c r="D467" s="33"/>
      <c r="E467" s="33"/>
    </row>
    <row r="468" spans="3:5" s="1" customFormat="1" ht="12.75">
      <c r="C468" s="33"/>
      <c r="D468" s="33"/>
      <c r="E468" s="33"/>
    </row>
    <row r="469" spans="3:5" s="1" customFormat="1" ht="12.75">
      <c r="C469" s="33"/>
      <c r="D469" s="33"/>
      <c r="E469" s="33"/>
    </row>
    <row r="470" spans="3:5" s="1" customFormat="1" ht="12.75">
      <c r="C470" s="33"/>
      <c r="D470" s="33"/>
      <c r="E470" s="33"/>
    </row>
    <row r="471" spans="3:5" s="1" customFormat="1" ht="12.75">
      <c r="C471" s="33"/>
      <c r="D471" s="33"/>
      <c r="E471" s="33"/>
    </row>
    <row r="472" spans="3:5" s="1" customFormat="1" ht="12.75">
      <c r="C472" s="33"/>
      <c r="D472" s="33"/>
      <c r="E472" s="33"/>
    </row>
    <row r="473" spans="3:5" s="1" customFormat="1" ht="12.75">
      <c r="C473" s="33"/>
      <c r="D473" s="33"/>
      <c r="E473" s="33"/>
    </row>
    <row r="474" spans="3:5" s="1" customFormat="1" ht="12.75">
      <c r="C474" s="33"/>
      <c r="D474" s="33"/>
      <c r="E474" s="33"/>
    </row>
    <row r="475" spans="3:5" s="1" customFormat="1" ht="12.75">
      <c r="C475" s="33"/>
      <c r="D475" s="33"/>
      <c r="E475" s="33"/>
    </row>
    <row r="476" spans="3:5" s="1" customFormat="1" ht="12.75">
      <c r="C476" s="33"/>
      <c r="D476" s="33"/>
      <c r="E476" s="33"/>
    </row>
    <row r="477" spans="3:5" s="1" customFormat="1" ht="12.75">
      <c r="C477" s="33"/>
      <c r="D477" s="33"/>
      <c r="E477" s="33"/>
    </row>
    <row r="478" spans="3:5" s="1" customFormat="1" ht="12.75">
      <c r="C478" s="33"/>
      <c r="D478" s="33"/>
      <c r="E478" s="33"/>
    </row>
    <row r="479" spans="3:5" s="1" customFormat="1" ht="12.75">
      <c r="C479" s="33"/>
      <c r="D479" s="33"/>
      <c r="E479" s="33"/>
    </row>
    <row r="480" spans="3:5" s="1" customFormat="1" ht="12.75">
      <c r="C480" s="33"/>
      <c r="D480" s="33"/>
      <c r="E480" s="33"/>
    </row>
    <row r="481" spans="3:5" s="1" customFormat="1" ht="12.75">
      <c r="C481" s="33"/>
      <c r="D481" s="33"/>
      <c r="E481" s="33"/>
    </row>
    <row r="482" spans="3:5" s="1" customFormat="1" ht="12.75">
      <c r="C482" s="33"/>
      <c r="D482" s="33"/>
      <c r="E482" s="33"/>
    </row>
    <row r="483" spans="3:5" s="1" customFormat="1" ht="12.75">
      <c r="C483" s="33"/>
      <c r="D483" s="33"/>
      <c r="E483" s="33"/>
    </row>
    <row r="484" spans="3:5" s="1" customFormat="1" ht="12.75">
      <c r="C484" s="33"/>
      <c r="D484" s="33"/>
      <c r="E484" s="33"/>
    </row>
    <row r="485" spans="3:5" s="1" customFormat="1" ht="12.75">
      <c r="C485" s="33"/>
      <c r="D485" s="33"/>
      <c r="E485" s="33"/>
    </row>
    <row r="486" spans="3:5" s="1" customFormat="1" ht="12.75">
      <c r="C486" s="33"/>
      <c r="D486" s="33"/>
      <c r="E486" s="33"/>
    </row>
    <row r="487" spans="3:5" s="1" customFormat="1" ht="12.75">
      <c r="C487" s="33"/>
      <c r="D487" s="33"/>
      <c r="E487" s="33"/>
    </row>
    <row r="488" spans="3:5" s="1" customFormat="1" ht="12.75">
      <c r="C488" s="33"/>
      <c r="D488" s="33"/>
      <c r="E488" s="33"/>
    </row>
    <row r="489" spans="3:5" s="1" customFormat="1" ht="12.75">
      <c r="C489" s="33"/>
      <c r="D489" s="33"/>
      <c r="E489" s="33"/>
    </row>
    <row r="490" spans="3:5" s="1" customFormat="1" ht="12.75">
      <c r="C490" s="33"/>
      <c r="D490" s="33"/>
      <c r="E490" s="33"/>
    </row>
    <row r="491" spans="3:5" s="1" customFormat="1" ht="12.75">
      <c r="C491" s="33"/>
      <c r="D491" s="33"/>
      <c r="E491" s="33"/>
    </row>
    <row r="492" spans="3:5" s="1" customFormat="1" ht="12.75">
      <c r="C492" s="33"/>
      <c r="D492" s="33"/>
      <c r="E492" s="33"/>
    </row>
    <row r="493" spans="3:5" s="1" customFormat="1" ht="12.75">
      <c r="C493" s="33"/>
      <c r="D493" s="33"/>
      <c r="E493" s="33"/>
    </row>
    <row r="494" spans="3:5" s="1" customFormat="1" ht="12.75">
      <c r="C494" s="33"/>
      <c r="D494" s="33"/>
      <c r="E494" s="33"/>
    </row>
    <row r="495" spans="3:5" s="1" customFormat="1" ht="12.75">
      <c r="C495" s="33"/>
      <c r="D495" s="33"/>
      <c r="E495" s="33"/>
    </row>
    <row r="496" spans="3:5" s="1" customFormat="1" ht="12.75">
      <c r="C496" s="33"/>
      <c r="D496" s="33"/>
      <c r="E496" s="33"/>
    </row>
    <row r="497" spans="3:5" s="1" customFormat="1" ht="12.75">
      <c r="C497" s="33"/>
      <c r="D497" s="33"/>
      <c r="E497" s="33"/>
    </row>
    <row r="498" spans="3:5" s="1" customFormat="1" ht="12.75">
      <c r="C498" s="33"/>
      <c r="D498" s="33"/>
      <c r="E498" s="33"/>
    </row>
    <row r="499" spans="3:5" s="1" customFormat="1" ht="12.75">
      <c r="C499" s="33"/>
      <c r="D499" s="33"/>
      <c r="E499" s="33"/>
    </row>
    <row r="500" spans="3:5" s="1" customFormat="1" ht="12.75">
      <c r="C500" s="33"/>
      <c r="D500" s="33"/>
      <c r="E500" s="33"/>
    </row>
    <row r="501" spans="3:5" s="1" customFormat="1" ht="12.75">
      <c r="C501" s="33"/>
      <c r="D501" s="33"/>
      <c r="E501" s="33"/>
    </row>
    <row r="502" spans="3:5" s="1" customFormat="1" ht="12.75">
      <c r="C502" s="33"/>
      <c r="D502" s="33"/>
      <c r="E502" s="33"/>
    </row>
    <row r="503" spans="3:5" s="1" customFormat="1" ht="12.75">
      <c r="C503" s="33"/>
      <c r="D503" s="33"/>
      <c r="E503" s="33"/>
    </row>
    <row r="504" spans="3:5" s="1" customFormat="1" ht="12.75">
      <c r="C504" s="33"/>
      <c r="D504" s="33"/>
      <c r="E504" s="33"/>
    </row>
    <row r="505" spans="3:5" s="1" customFormat="1" ht="12.75">
      <c r="C505" s="33"/>
      <c r="D505" s="33"/>
      <c r="E505" s="33"/>
    </row>
    <row r="506" spans="3:5" s="1" customFormat="1" ht="12.75">
      <c r="C506" s="33"/>
      <c r="D506" s="33"/>
      <c r="E506" s="33"/>
    </row>
    <row r="507" spans="3:5" s="1" customFormat="1" ht="12.75">
      <c r="C507" s="33"/>
      <c r="D507" s="33"/>
      <c r="E507" s="33"/>
    </row>
    <row r="508" spans="3:5" s="1" customFormat="1" ht="12.75">
      <c r="C508" s="33"/>
      <c r="D508" s="33"/>
      <c r="E508" s="33"/>
    </row>
    <row r="509" spans="3:5" s="1" customFormat="1" ht="12.75">
      <c r="C509" s="33"/>
      <c r="D509" s="33"/>
      <c r="E509" s="33"/>
    </row>
    <row r="510" spans="3:5" s="1" customFormat="1" ht="12.75">
      <c r="C510" s="33"/>
      <c r="D510" s="33"/>
      <c r="E510" s="33"/>
    </row>
    <row r="511" spans="3:5" s="1" customFormat="1" ht="12.75">
      <c r="C511" s="33"/>
      <c r="D511" s="33"/>
      <c r="E511" s="33"/>
    </row>
    <row r="512" spans="3:5" s="1" customFormat="1" ht="12.75">
      <c r="C512" s="33"/>
      <c r="D512" s="33"/>
      <c r="E512" s="33"/>
    </row>
    <row r="513" spans="3:5" s="1" customFormat="1" ht="12.75">
      <c r="C513" s="33"/>
      <c r="D513" s="33"/>
      <c r="E513" s="33"/>
    </row>
    <row r="514" spans="3:5" s="1" customFormat="1" ht="12.75">
      <c r="C514" s="33"/>
      <c r="D514" s="33"/>
      <c r="E514" s="33"/>
    </row>
    <row r="515" spans="3:5" s="1" customFormat="1" ht="12.75">
      <c r="C515" s="33"/>
      <c r="D515" s="33"/>
      <c r="E515" s="33"/>
    </row>
    <row r="516" spans="3:5" s="1" customFormat="1" ht="12.75">
      <c r="C516" s="33"/>
      <c r="D516" s="33"/>
      <c r="E516" s="33"/>
    </row>
    <row r="517" spans="3:5" s="1" customFormat="1" ht="12.75">
      <c r="C517" s="33"/>
      <c r="D517" s="33"/>
      <c r="E517" s="33"/>
    </row>
    <row r="518" spans="3:5" s="1" customFormat="1" ht="12.75">
      <c r="C518" s="33"/>
      <c r="D518" s="33"/>
      <c r="E518" s="33"/>
    </row>
    <row r="519" spans="3:5" s="1" customFormat="1" ht="12.75">
      <c r="C519" s="33"/>
      <c r="D519" s="33"/>
      <c r="E519" s="33"/>
    </row>
    <row r="520" spans="3:5" s="1" customFormat="1" ht="12.75">
      <c r="C520" s="33"/>
      <c r="D520" s="33"/>
      <c r="E520" s="33"/>
    </row>
    <row r="521" spans="3:5" s="1" customFormat="1" ht="12.75">
      <c r="C521" s="33"/>
      <c r="D521" s="33"/>
      <c r="E521" s="33"/>
    </row>
    <row r="522" spans="3:5" s="1" customFormat="1" ht="12.75">
      <c r="C522" s="33"/>
      <c r="D522" s="33"/>
      <c r="E522" s="33"/>
    </row>
    <row r="523" spans="3:5" s="1" customFormat="1" ht="12.75">
      <c r="C523" s="33"/>
      <c r="D523" s="33"/>
      <c r="E523" s="33"/>
    </row>
    <row r="524" spans="3:5" s="1" customFormat="1" ht="12.75">
      <c r="C524" s="33"/>
      <c r="D524" s="33"/>
      <c r="E524" s="33"/>
    </row>
    <row r="525" spans="3:5" s="1" customFormat="1" ht="12.75">
      <c r="C525" s="33"/>
      <c r="D525" s="33"/>
      <c r="E525" s="33"/>
    </row>
    <row r="526" spans="3:5" s="1" customFormat="1" ht="12.75">
      <c r="C526" s="33"/>
      <c r="D526" s="33"/>
      <c r="E526" s="33"/>
    </row>
    <row r="527" spans="3:5" s="1" customFormat="1" ht="12.75">
      <c r="C527" s="33"/>
      <c r="D527" s="33"/>
      <c r="E527" s="33"/>
    </row>
    <row r="528" spans="3:5" s="1" customFormat="1" ht="12.75">
      <c r="C528" s="33"/>
      <c r="D528" s="33"/>
      <c r="E528" s="33"/>
    </row>
    <row r="529" spans="3:5" s="1" customFormat="1" ht="12.75">
      <c r="C529" s="33"/>
      <c r="D529" s="33"/>
      <c r="E529" s="33"/>
    </row>
    <row r="530" spans="3:5" s="1" customFormat="1" ht="12.75">
      <c r="C530" s="33"/>
      <c r="D530" s="33"/>
      <c r="E530" s="33"/>
    </row>
    <row r="531" spans="3:5" s="1" customFormat="1" ht="12.75">
      <c r="C531" s="33"/>
      <c r="D531" s="33"/>
      <c r="E531" s="33"/>
    </row>
    <row r="532" spans="3:5" s="1" customFormat="1" ht="12.75">
      <c r="C532" s="33"/>
      <c r="D532" s="33"/>
      <c r="E532" s="33"/>
    </row>
    <row r="533" spans="3:5" s="1" customFormat="1" ht="12.75">
      <c r="C533" s="33"/>
      <c r="D533" s="33"/>
      <c r="E533" s="33"/>
    </row>
    <row r="534" spans="3:5" s="1" customFormat="1" ht="12.75">
      <c r="C534" s="33"/>
      <c r="D534" s="33"/>
      <c r="E534" s="33"/>
    </row>
    <row r="535" spans="3:5" s="1" customFormat="1" ht="12.75">
      <c r="C535" s="33"/>
      <c r="D535" s="33"/>
      <c r="E535" s="33"/>
    </row>
    <row r="536" spans="3:5" s="1" customFormat="1" ht="12.75">
      <c r="C536" s="33"/>
      <c r="D536" s="33"/>
      <c r="E536" s="33"/>
    </row>
    <row r="537" spans="3:5" s="1" customFormat="1" ht="12.75">
      <c r="C537" s="33"/>
      <c r="D537" s="33"/>
      <c r="E537" s="33"/>
    </row>
    <row r="538" spans="3:5" s="1" customFormat="1" ht="12.75">
      <c r="C538" s="33"/>
      <c r="D538" s="33"/>
      <c r="E538" s="33"/>
    </row>
    <row r="539" spans="3:5" s="1" customFormat="1" ht="12.75">
      <c r="C539" s="33"/>
      <c r="D539" s="33"/>
      <c r="E539" s="33"/>
    </row>
    <row r="540" spans="3:5" s="1" customFormat="1" ht="12.75">
      <c r="C540" s="33"/>
      <c r="D540" s="33"/>
      <c r="E540" s="33"/>
    </row>
    <row r="541" spans="3:5" s="1" customFormat="1" ht="12.75">
      <c r="C541" s="33"/>
      <c r="D541" s="33"/>
      <c r="E541" s="33"/>
    </row>
    <row r="542" spans="3:5" s="1" customFormat="1" ht="12.75">
      <c r="C542" s="33"/>
      <c r="D542" s="33"/>
      <c r="E542" s="33"/>
    </row>
    <row r="543" spans="3:5" s="1" customFormat="1" ht="12.75">
      <c r="C543" s="33"/>
      <c r="D543" s="33"/>
      <c r="E543" s="33"/>
    </row>
    <row r="544" spans="3:5" s="1" customFormat="1" ht="12.75">
      <c r="C544" s="33"/>
      <c r="D544" s="33"/>
      <c r="E544" s="33"/>
    </row>
    <row r="545" spans="3:5" s="1" customFormat="1" ht="12.75">
      <c r="C545" s="33"/>
      <c r="D545" s="33"/>
      <c r="E545" s="33"/>
    </row>
    <row r="546" spans="3:5" s="1" customFormat="1" ht="12.75">
      <c r="C546" s="33"/>
      <c r="D546" s="33"/>
      <c r="E546" s="33"/>
    </row>
    <row r="547" spans="3:5" s="1" customFormat="1" ht="12.75">
      <c r="C547" s="33"/>
      <c r="D547" s="33"/>
      <c r="E547" s="33"/>
    </row>
    <row r="548" spans="3:5" s="1" customFormat="1" ht="12.75">
      <c r="C548" s="33"/>
      <c r="D548" s="33"/>
      <c r="E548" s="33"/>
    </row>
    <row r="549" spans="3:5" s="1" customFormat="1" ht="12.75">
      <c r="C549" s="33"/>
      <c r="D549" s="33"/>
      <c r="E549" s="33"/>
    </row>
    <row r="550" spans="3:5" s="1" customFormat="1" ht="12.75">
      <c r="C550" s="33"/>
      <c r="D550" s="33"/>
      <c r="E550" s="33"/>
    </row>
    <row r="551" spans="3:5" s="1" customFormat="1" ht="12.75">
      <c r="C551" s="33"/>
      <c r="D551" s="33"/>
      <c r="E551" s="33"/>
    </row>
    <row r="552" spans="3:5" s="1" customFormat="1" ht="12.75">
      <c r="C552" s="33"/>
      <c r="D552" s="33"/>
      <c r="E552" s="33"/>
    </row>
    <row r="553" spans="3:5" s="1" customFormat="1" ht="12.75">
      <c r="C553" s="33"/>
      <c r="D553" s="33"/>
      <c r="E553" s="33"/>
    </row>
    <row r="554" spans="3:5" s="1" customFormat="1" ht="12.75">
      <c r="C554" s="33"/>
      <c r="D554" s="33"/>
      <c r="E554" s="33"/>
    </row>
    <row r="555" spans="3:5" s="1" customFormat="1" ht="12.75">
      <c r="C555" s="33"/>
      <c r="D555" s="33"/>
      <c r="E555" s="33"/>
    </row>
    <row r="556" spans="3:5" s="1" customFormat="1" ht="12.75">
      <c r="C556" s="33"/>
      <c r="D556" s="33"/>
      <c r="E556" s="33"/>
    </row>
    <row r="557" spans="3:5" s="1" customFormat="1" ht="12.75">
      <c r="C557" s="33"/>
      <c r="D557" s="33"/>
      <c r="E557" s="33"/>
    </row>
    <row r="558" spans="3:5" s="1" customFormat="1" ht="12.75">
      <c r="C558" s="33"/>
      <c r="D558" s="33"/>
      <c r="E558" s="33"/>
    </row>
    <row r="559" spans="3:5" s="1" customFormat="1" ht="12.75">
      <c r="C559" s="33"/>
      <c r="D559" s="33"/>
      <c r="E559" s="33"/>
    </row>
    <row r="560" spans="3:5" s="1" customFormat="1" ht="12.75">
      <c r="C560" s="33"/>
      <c r="D560" s="33"/>
      <c r="E560" s="33"/>
    </row>
    <row r="561" spans="3:5" s="1" customFormat="1" ht="12.75">
      <c r="C561" s="33"/>
      <c r="D561" s="33"/>
      <c r="E561" s="33"/>
    </row>
  </sheetData>
  <sheetProtection algorithmName="SHA-512" hashValue="1tvAGt3m0uvxjI2/dghHkp2YmDbBtN+39Hi/GDExJ2d9ZkvGd38VgMFTInIyq79W0yFrF5tctoOIjmOsv67FMg==" saltValue="DDshf4qvKDTHGahCQiLEWw==" spinCount="100000" sheet="1" objects="1" scenarios="1"/>
  <mergeCells count="75">
    <mergeCell ref="B2:E2"/>
    <mergeCell ref="B5:E5"/>
    <mergeCell ref="B6:D6"/>
    <mergeCell ref="B7:D7"/>
    <mergeCell ref="B8:D8"/>
    <mergeCell ref="B3:E3"/>
    <mergeCell ref="B9:D9"/>
    <mergeCell ref="B10:D10"/>
    <mergeCell ref="B11:D11"/>
    <mergeCell ref="B13:E13"/>
    <mergeCell ref="C14:D14"/>
    <mergeCell ref="C15:D15"/>
    <mergeCell ref="B17:E17"/>
    <mergeCell ref="B18:E18"/>
    <mergeCell ref="B19:D19"/>
    <mergeCell ref="B20:D20"/>
    <mergeCell ref="B22:B23"/>
    <mergeCell ref="C22:D22"/>
    <mergeCell ref="E22:E23"/>
    <mergeCell ref="C23:D23"/>
    <mergeCell ref="B24:E24"/>
    <mergeCell ref="C25:D25"/>
    <mergeCell ref="C26:D26"/>
    <mergeCell ref="B28:E28"/>
    <mergeCell ref="B29:E29"/>
    <mergeCell ref="E30:E31"/>
    <mergeCell ref="E33:E37"/>
    <mergeCell ref="B39:D39"/>
    <mergeCell ref="B40:E40"/>
    <mergeCell ref="E41:E42"/>
    <mergeCell ref="B47:E47"/>
    <mergeCell ref="C48:D48"/>
    <mergeCell ref="E48:E54"/>
    <mergeCell ref="C50:D50"/>
    <mergeCell ref="C52:D52"/>
    <mergeCell ref="C53:D53"/>
    <mergeCell ref="C54:D54"/>
    <mergeCell ref="C55:D55"/>
    <mergeCell ref="C56:D56"/>
    <mergeCell ref="C57:D57"/>
    <mergeCell ref="C58:D58"/>
    <mergeCell ref="C59:D59"/>
    <mergeCell ref="C60:D60"/>
    <mergeCell ref="C61:D61"/>
    <mergeCell ref="B62:C62"/>
    <mergeCell ref="B64:C64"/>
    <mergeCell ref="B66:E66"/>
    <mergeCell ref="E67:E72"/>
    <mergeCell ref="D74:E74"/>
    <mergeCell ref="B75:E75"/>
    <mergeCell ref="C76:D76"/>
    <mergeCell ref="B77:C77"/>
    <mergeCell ref="B79:C79"/>
    <mergeCell ref="D80:E80"/>
    <mergeCell ref="B81:E81"/>
    <mergeCell ref="B82:E82"/>
    <mergeCell ref="E83:E84"/>
    <mergeCell ref="B86:D86"/>
    <mergeCell ref="B87:C87"/>
    <mergeCell ref="B89:E89"/>
    <mergeCell ref="E90:E92"/>
    <mergeCell ref="D96:E96"/>
    <mergeCell ref="B97:E97"/>
    <mergeCell ref="B98:C98"/>
    <mergeCell ref="E98:E102"/>
    <mergeCell ref="B99:C99"/>
    <mergeCell ref="B100:C100"/>
    <mergeCell ref="B101:C101"/>
    <mergeCell ref="B102:C102"/>
    <mergeCell ref="B104:E104"/>
    <mergeCell ref="E105:E106"/>
    <mergeCell ref="B109:C109"/>
    <mergeCell ref="E109:E111"/>
    <mergeCell ref="B110:C110"/>
    <mergeCell ref="B111:C111"/>
  </mergeCells>
  <printOptions horizontalCentered="1"/>
  <pageMargins left="0.51180555555555496" right="0.51180555555555496" top="0.62986111111111098" bottom="0.62986111111111098" header="0.51180555555555496" footer="0.31527777777777799"/>
  <pageSetup paperSize="9" firstPageNumber="0" fitToHeight="0" orientation="landscape" horizontalDpi="300" verticalDpi="300"/>
  <headerFooter>
    <oddFooter>&amp;CPágina &amp;P de &amp;N</oddFooter>
  </headerFooter>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1:AMJ561"/>
  <sheetViews>
    <sheetView showGridLines="0" zoomScale="90" zoomScaleNormal="90" workbookViewId="0">
      <selection activeCell="F14" sqref="F14"/>
    </sheetView>
  </sheetViews>
  <sheetFormatPr defaultColWidth="9.140625" defaultRowHeight="15" outlineLevelRow="2"/>
  <cols>
    <col min="1" max="1" width="1.42578125" style="1" customWidth="1"/>
    <col min="2" max="2" width="45.7109375" style="2" customWidth="1"/>
    <col min="3" max="3" width="11.85546875" style="18" customWidth="1"/>
    <col min="4" max="4" width="14.7109375" style="18" customWidth="1"/>
    <col min="5" max="5" width="20" style="18" customWidth="1"/>
    <col min="6" max="6" width="78" style="2" customWidth="1"/>
    <col min="7" max="7" width="1.85546875" style="1" customWidth="1"/>
    <col min="8" max="8" width="12" style="1" customWidth="1"/>
    <col min="9" max="82" width="9.140625" style="1"/>
    <col min="83" max="1024" width="9.140625" style="2"/>
  </cols>
  <sheetData>
    <row r="1" spans="2:8" ht="7.5" customHeight="1"/>
    <row r="2" spans="2:8" ht="17.25" thickBot="1">
      <c r="B2" s="196" t="s">
        <v>43</v>
      </c>
      <c r="C2" s="196"/>
      <c r="D2" s="196"/>
      <c r="E2" s="196"/>
      <c r="F2" s="19"/>
    </row>
    <row r="3" spans="2:8" ht="15" customHeight="1" thickBot="1">
      <c r="B3" s="196" t="s">
        <v>214</v>
      </c>
      <c r="C3" s="196"/>
      <c r="D3" s="196"/>
      <c r="E3" s="196"/>
    </row>
    <row r="4" spans="2:8" ht="15" customHeight="1" thickBot="1">
      <c r="B4" s="20"/>
    </row>
    <row r="5" spans="2:8" ht="15" customHeight="1">
      <c r="B5" s="171" t="s">
        <v>13</v>
      </c>
      <c r="C5" s="171"/>
      <c r="D5" s="171"/>
      <c r="E5" s="171"/>
      <c r="F5" s="20"/>
    </row>
    <row r="6" spans="2:8" ht="15" customHeight="1">
      <c r="B6" s="193" t="s">
        <v>44</v>
      </c>
      <c r="C6" s="193"/>
      <c r="D6" s="193"/>
      <c r="E6" s="21" t="str">
        <f>IF('RESUMO A'!C17="","",'RESUMO A'!C17)</f>
        <v/>
      </c>
      <c r="F6" s="22"/>
    </row>
    <row r="7" spans="2:8" ht="15" customHeight="1">
      <c r="B7" s="193" t="s">
        <v>45</v>
      </c>
      <c r="C7" s="193"/>
      <c r="D7" s="193"/>
      <c r="E7" s="6" t="s">
        <v>16</v>
      </c>
      <c r="F7" s="20"/>
    </row>
    <row r="8" spans="2:8" ht="30" customHeight="1">
      <c r="B8" s="193" t="s">
        <v>46</v>
      </c>
      <c r="C8" s="193"/>
      <c r="D8" s="193"/>
      <c r="E8" s="138"/>
      <c r="F8" s="23" t="s">
        <v>47</v>
      </c>
    </row>
    <row r="9" spans="2:8" ht="15" customHeight="1">
      <c r="B9" s="193" t="s">
        <v>48</v>
      </c>
      <c r="C9" s="193"/>
      <c r="D9" s="193"/>
      <c r="E9" s="138"/>
      <c r="F9" s="24" t="s">
        <v>49</v>
      </c>
    </row>
    <row r="10" spans="2:8" ht="15" customHeight="1">
      <c r="B10" s="193" t="s">
        <v>50</v>
      </c>
      <c r="C10" s="193"/>
      <c r="D10" s="193"/>
      <c r="E10" s="138"/>
      <c r="F10" s="25" t="s">
        <v>51</v>
      </c>
      <c r="G10" s="24"/>
      <c r="H10" s="24"/>
    </row>
    <row r="11" spans="2:8" ht="15" customHeight="1">
      <c r="B11" s="194" t="s">
        <v>52</v>
      </c>
      <c r="C11" s="194"/>
      <c r="D11" s="194"/>
      <c r="E11" s="26">
        <v>24</v>
      </c>
      <c r="F11" s="20"/>
    </row>
    <row r="12" spans="2:8" ht="6.95" customHeight="1"/>
    <row r="13" spans="2:8" ht="15" customHeight="1">
      <c r="B13" s="171" t="s">
        <v>53</v>
      </c>
      <c r="C13" s="171"/>
      <c r="D13" s="171"/>
      <c r="E13" s="171"/>
      <c r="F13" s="20"/>
    </row>
    <row r="14" spans="2:8" ht="24.95" customHeight="1">
      <c r="B14" s="27" t="s">
        <v>54</v>
      </c>
      <c r="C14" s="195" t="s">
        <v>55</v>
      </c>
      <c r="D14" s="195"/>
      <c r="E14" s="10" t="s">
        <v>56</v>
      </c>
      <c r="F14" s="28"/>
    </row>
    <row r="15" spans="2:8" s="2" customFormat="1" ht="15" customHeight="1">
      <c r="B15" s="29" t="s">
        <v>170</v>
      </c>
      <c r="C15" s="192" t="s">
        <v>58</v>
      </c>
      <c r="D15" s="192"/>
      <c r="E15" s="26">
        <v>1</v>
      </c>
      <c r="F15" s="20"/>
    </row>
    <row r="16" spans="2:8" ht="6.95" customHeight="1"/>
    <row r="17" spans="1:82" ht="15" customHeight="1">
      <c r="B17" s="171" t="s">
        <v>59</v>
      </c>
      <c r="C17" s="171"/>
      <c r="D17" s="171"/>
      <c r="E17" s="171"/>
      <c r="F17" s="20"/>
    </row>
    <row r="18" spans="1:82" ht="15" customHeight="1">
      <c r="B18" s="151" t="s">
        <v>60</v>
      </c>
      <c r="C18" s="151"/>
      <c r="D18" s="151"/>
      <c r="E18" s="151"/>
      <c r="F18" s="20"/>
    </row>
    <row r="19" spans="1:82" ht="15" customHeight="1">
      <c r="B19" s="193" t="s">
        <v>61</v>
      </c>
      <c r="C19" s="193"/>
      <c r="D19" s="193"/>
      <c r="E19" s="6" t="s">
        <v>171</v>
      </c>
      <c r="F19" s="20"/>
    </row>
    <row r="20" spans="1:82" ht="15" customHeight="1">
      <c r="B20" s="193" t="s">
        <v>63</v>
      </c>
      <c r="C20" s="193"/>
      <c r="D20" s="193"/>
      <c r="E20" s="30">
        <v>4867.51</v>
      </c>
      <c r="F20" s="31"/>
    </row>
    <row r="21" spans="1:82" s="1" customFormat="1" ht="6.95" customHeight="1">
      <c r="B21" s="32"/>
      <c r="C21" s="33"/>
      <c r="D21" s="33"/>
      <c r="E21" s="33"/>
    </row>
    <row r="22" spans="1:82" ht="30.75" customHeight="1">
      <c r="B22" s="188" t="str">
        <f>B15</f>
        <v>Conservador-Restaurador</v>
      </c>
      <c r="C22" s="189" t="s">
        <v>64</v>
      </c>
      <c r="D22" s="189"/>
      <c r="E22" s="190" t="s">
        <v>65</v>
      </c>
      <c r="F22" s="1"/>
      <c r="CA22" s="2"/>
      <c r="CB22" s="2"/>
      <c r="CC22" s="2"/>
      <c r="CD22" s="2"/>
    </row>
    <row r="23" spans="1:82" ht="30" customHeight="1">
      <c r="B23" s="188"/>
      <c r="C23" s="191" t="s">
        <v>66</v>
      </c>
      <c r="D23" s="191"/>
      <c r="E23" s="190"/>
      <c r="F23" s="1"/>
      <c r="CA23" s="2"/>
      <c r="CB23" s="2"/>
      <c r="CC23" s="2"/>
      <c r="CD23" s="2"/>
    </row>
    <row r="24" spans="1:82" ht="15.2" customHeight="1">
      <c r="B24" s="151" t="s">
        <v>67</v>
      </c>
      <c r="C24" s="151"/>
      <c r="D24" s="151"/>
      <c r="E24" s="151"/>
      <c r="F24" s="1"/>
      <c r="CC24" s="2"/>
      <c r="CD24" s="2"/>
    </row>
    <row r="25" spans="1:82" ht="15.2" customHeight="1" outlineLevel="1">
      <c r="B25" s="34" t="s">
        <v>68</v>
      </c>
      <c r="C25" s="177">
        <f>E20</f>
        <v>4867.51</v>
      </c>
      <c r="D25" s="177"/>
      <c r="E25" s="36" t="s">
        <v>69</v>
      </c>
      <c r="F25" s="1"/>
      <c r="CC25" s="2"/>
      <c r="CD25" s="2"/>
    </row>
    <row r="26" spans="1:82" ht="15.2" customHeight="1">
      <c r="A26" s="2"/>
      <c r="B26" s="37" t="s">
        <v>70</v>
      </c>
      <c r="C26" s="186">
        <f>C25</f>
        <v>4867.51</v>
      </c>
      <c r="D26" s="186"/>
      <c r="E26" s="39" t="s">
        <v>71</v>
      </c>
      <c r="F26" s="1"/>
      <c r="CC26" s="2"/>
      <c r="CD26" s="2"/>
    </row>
    <row r="27" spans="1:82" s="1" customFormat="1" ht="6.95" customHeight="1">
      <c r="B27" s="40"/>
      <c r="C27" s="41"/>
      <c r="D27" s="41"/>
      <c r="E27" s="42"/>
      <c r="CC27" s="2"/>
      <c r="CD27" s="2"/>
    </row>
    <row r="28" spans="1:82" s="1" customFormat="1" ht="15.2" customHeight="1">
      <c r="B28" s="171" t="s">
        <v>72</v>
      </c>
      <c r="C28" s="171"/>
      <c r="D28" s="171"/>
      <c r="E28" s="171"/>
      <c r="CC28" s="2"/>
      <c r="CD28" s="2"/>
    </row>
    <row r="29" spans="1:82" s="1" customFormat="1" ht="27.75" customHeight="1" outlineLevel="1">
      <c r="B29" s="187" t="s">
        <v>73</v>
      </c>
      <c r="C29" s="187"/>
      <c r="D29" s="187"/>
      <c r="E29" s="187"/>
      <c r="CC29" s="2"/>
      <c r="CD29" s="2"/>
    </row>
    <row r="30" spans="1:82" s="1" customFormat="1" ht="15.2" customHeight="1" outlineLevel="1">
      <c r="B30" s="5" t="s">
        <v>74</v>
      </c>
      <c r="C30" s="43">
        <v>0.2</v>
      </c>
      <c r="D30" s="44">
        <f t="shared" ref="D30:D37" si="0">ROUND(C30*C$26,2)</f>
        <v>973.5</v>
      </c>
      <c r="E30" s="165" t="s">
        <v>69</v>
      </c>
      <c r="CC30" s="2"/>
      <c r="CD30" s="2"/>
    </row>
    <row r="31" spans="1:82" s="1" customFormat="1" ht="15.2" customHeight="1" outlineLevel="1">
      <c r="B31" s="5" t="s">
        <v>75</v>
      </c>
      <c r="C31" s="43">
        <v>2.5000000000000001E-2</v>
      </c>
      <c r="D31" s="44">
        <f t="shared" si="0"/>
        <v>121.69</v>
      </c>
      <c r="E31" s="165"/>
      <c r="CC31" s="2"/>
      <c r="CD31" s="2"/>
    </row>
    <row r="32" spans="1:82" s="1" customFormat="1" ht="15.2" customHeight="1" outlineLevel="1">
      <c r="B32" s="34" t="s">
        <v>165</v>
      </c>
      <c r="C32" s="139"/>
      <c r="D32" s="35">
        <f t="shared" si="0"/>
        <v>0</v>
      </c>
      <c r="E32" s="36" t="s">
        <v>77</v>
      </c>
      <c r="F32" s="24" t="s">
        <v>78</v>
      </c>
      <c r="CC32" s="2"/>
      <c r="CD32" s="2"/>
    </row>
    <row r="33" spans="2:82" s="1" customFormat="1" ht="15.2" customHeight="1" outlineLevel="1">
      <c r="B33" s="5" t="s">
        <v>79</v>
      </c>
      <c r="C33" s="43">
        <v>1.4999999999999999E-2</v>
      </c>
      <c r="D33" s="44">
        <f t="shared" si="0"/>
        <v>73.010000000000005</v>
      </c>
      <c r="E33" s="165" t="s">
        <v>69</v>
      </c>
      <c r="CC33" s="2"/>
      <c r="CD33" s="2"/>
    </row>
    <row r="34" spans="2:82" s="1" customFormat="1" ht="15.2" customHeight="1" outlineLevel="1">
      <c r="B34" s="5" t="s">
        <v>80</v>
      </c>
      <c r="C34" s="43">
        <v>0.01</v>
      </c>
      <c r="D34" s="44">
        <f t="shared" si="0"/>
        <v>48.68</v>
      </c>
      <c r="E34" s="165"/>
      <c r="CC34" s="2"/>
      <c r="CD34" s="2"/>
    </row>
    <row r="35" spans="2:82" s="1" customFormat="1" ht="15.2" customHeight="1" outlineLevel="1">
      <c r="B35" s="5" t="s">
        <v>81</v>
      </c>
      <c r="C35" s="43">
        <v>6.0000000000000001E-3</v>
      </c>
      <c r="D35" s="44">
        <f t="shared" si="0"/>
        <v>29.21</v>
      </c>
      <c r="E35" s="165"/>
      <c r="CC35" s="2"/>
      <c r="CD35" s="2"/>
    </row>
    <row r="36" spans="2:82" s="1" customFormat="1" ht="15.2" customHeight="1" outlineLevel="1">
      <c r="B36" s="5" t="s">
        <v>82</v>
      </c>
      <c r="C36" s="43">
        <v>2E-3</v>
      </c>
      <c r="D36" s="44">
        <f t="shared" si="0"/>
        <v>9.74</v>
      </c>
      <c r="E36" s="165"/>
      <c r="CC36" s="2"/>
      <c r="CD36" s="2"/>
    </row>
    <row r="37" spans="2:82" s="1" customFormat="1" ht="15.2" customHeight="1" outlineLevel="1">
      <c r="B37" s="5" t="s">
        <v>83</v>
      </c>
      <c r="C37" s="43">
        <v>0.08</v>
      </c>
      <c r="D37" s="44">
        <f t="shared" si="0"/>
        <v>389.4</v>
      </c>
      <c r="E37" s="165"/>
      <c r="CC37" s="2"/>
      <c r="CD37" s="2"/>
    </row>
    <row r="38" spans="2:82" s="1" customFormat="1" ht="15.2" customHeight="1" outlineLevel="1">
      <c r="B38" s="27" t="s">
        <v>84</v>
      </c>
      <c r="C38" s="45">
        <f>SUM(C30:C37)</f>
        <v>0.33800000000000002</v>
      </c>
      <c r="D38" s="46">
        <f>SUM(D30:D37)</f>
        <v>1645.23</v>
      </c>
      <c r="E38" s="36" t="s">
        <v>71</v>
      </c>
      <c r="CC38" s="2"/>
      <c r="CD38" s="2"/>
    </row>
    <row r="39" spans="2:82" s="1" customFormat="1" ht="3.6" customHeight="1" outlineLevel="1">
      <c r="B39" s="185"/>
      <c r="C39" s="185"/>
      <c r="D39" s="185"/>
      <c r="E39" s="42"/>
      <c r="CC39" s="2"/>
      <c r="CD39" s="2"/>
    </row>
    <row r="40" spans="2:82" s="1" customFormat="1" ht="15.2" customHeight="1" outlineLevel="1">
      <c r="B40" s="151" t="s">
        <v>85</v>
      </c>
      <c r="C40" s="151"/>
      <c r="D40" s="151"/>
      <c r="E40" s="151"/>
      <c r="CC40" s="2"/>
      <c r="CD40" s="2"/>
    </row>
    <row r="41" spans="2:82" s="1" customFormat="1" ht="15.2" customHeight="1" outlineLevel="2">
      <c r="B41" s="5" t="s">
        <v>86</v>
      </c>
      <c r="C41" s="43">
        <f>1/12</f>
        <v>8.3333333333333329E-2</v>
      </c>
      <c r="D41" s="44">
        <f>ROUND(C41*(C$26),2)</f>
        <v>405.63</v>
      </c>
      <c r="E41" s="165" t="s">
        <v>69</v>
      </c>
      <c r="CC41" s="2"/>
      <c r="CD41" s="2"/>
    </row>
    <row r="42" spans="2:82" s="1" customFormat="1" ht="15.2" customHeight="1" outlineLevel="2">
      <c r="B42" s="5" t="s">
        <v>87</v>
      </c>
      <c r="C42" s="43">
        <f>1/3/12</f>
        <v>2.7777777777777776E-2</v>
      </c>
      <c r="D42" s="44">
        <f>ROUND(C42*(C$26),2)</f>
        <v>135.21</v>
      </c>
      <c r="E42" s="165"/>
      <c r="CC42" s="2"/>
      <c r="CD42" s="2"/>
    </row>
    <row r="43" spans="2:82" s="1" customFormat="1" ht="15.2" customHeight="1" outlineLevel="2">
      <c r="B43" s="27" t="s">
        <v>88</v>
      </c>
      <c r="C43" s="45">
        <f>SUM(C41:C42)</f>
        <v>0.1111111111111111</v>
      </c>
      <c r="D43" s="46">
        <f>SUM(D41:D42)</f>
        <v>540.84</v>
      </c>
      <c r="E43" s="36" t="s">
        <v>71</v>
      </c>
      <c r="CC43" s="2"/>
      <c r="CD43" s="2"/>
    </row>
    <row r="44" spans="2:82" s="1" customFormat="1" ht="15.2" customHeight="1" outlineLevel="2">
      <c r="B44" s="5" t="s">
        <v>89</v>
      </c>
      <c r="C44" s="43">
        <f>C43*C38</f>
        <v>3.7555555555555557E-2</v>
      </c>
      <c r="D44" s="44">
        <f>ROUND(C26*C44,2)</f>
        <v>182.8</v>
      </c>
      <c r="E44" s="47" t="s">
        <v>69</v>
      </c>
      <c r="CC44" s="2"/>
      <c r="CD44" s="2"/>
    </row>
    <row r="45" spans="2:82" s="1" customFormat="1" ht="15.2" customHeight="1" outlineLevel="1">
      <c r="B45" s="27" t="s">
        <v>90</v>
      </c>
      <c r="C45" s="45">
        <f>SUM(C44+C43)</f>
        <v>0.14866666666666667</v>
      </c>
      <c r="D45" s="46">
        <f>SUM(D43:D44)</f>
        <v>723.6400000000001</v>
      </c>
      <c r="E45" s="36" t="s">
        <v>71</v>
      </c>
      <c r="CC45" s="2"/>
      <c r="CD45" s="2"/>
    </row>
    <row r="46" spans="2:82" s="1" customFormat="1" ht="3.6" customHeight="1" outlineLevel="1">
      <c r="B46" s="40"/>
      <c r="C46" s="41"/>
      <c r="D46" s="41"/>
      <c r="E46" s="42"/>
      <c r="CC46" s="2"/>
      <c r="CD46" s="2"/>
    </row>
    <row r="47" spans="2:82" s="1" customFormat="1" ht="15.2" customHeight="1" outlineLevel="1">
      <c r="B47" s="151" t="s">
        <v>91</v>
      </c>
      <c r="C47" s="151"/>
      <c r="D47" s="151"/>
      <c r="E47" s="151"/>
      <c r="CC47" s="2"/>
      <c r="CD47" s="2"/>
    </row>
    <row r="48" spans="2:82" ht="15.2" customHeight="1" outlineLevel="2">
      <c r="B48" s="34" t="s">
        <v>92</v>
      </c>
      <c r="C48" s="177">
        <f>'Vale Alimentação e Transporte'!F6</f>
        <v>0</v>
      </c>
      <c r="D48" s="177"/>
      <c r="E48" s="197" t="s">
        <v>77</v>
      </c>
      <c r="F48" s="24" t="s">
        <v>93</v>
      </c>
      <c r="CC48" s="2"/>
      <c r="CD48" s="2"/>
    </row>
    <row r="49" spans="2:82" ht="15.2" customHeight="1" outlineLevel="2">
      <c r="B49" s="48" t="s">
        <v>94</v>
      </c>
      <c r="C49" s="49">
        <f>'Vale Alimentação e Transporte'!G6</f>
        <v>0</v>
      </c>
      <c r="D49" s="35">
        <f>'Vale Alimentação e Transporte'!H6</f>
        <v>0</v>
      </c>
      <c r="E49" s="197"/>
      <c r="F49" s="24" t="s">
        <v>95</v>
      </c>
      <c r="CC49" s="2"/>
      <c r="CD49" s="2"/>
    </row>
    <row r="50" spans="2:82" ht="15.2" customHeight="1" outlineLevel="2">
      <c r="B50" s="34" t="s">
        <v>96</v>
      </c>
      <c r="C50" s="182">
        <f>'Vale Alimentação e Transporte'!D13</f>
        <v>0</v>
      </c>
      <c r="D50" s="182"/>
      <c r="E50" s="197"/>
      <c r="F50" s="24" t="s">
        <v>93</v>
      </c>
      <c r="CC50" s="2"/>
      <c r="CD50" s="2"/>
    </row>
    <row r="51" spans="2:82" ht="15.2" customHeight="1" outlineLevel="2">
      <c r="B51" s="48" t="s">
        <v>97</v>
      </c>
      <c r="C51" s="51">
        <f>'Vale Alimentação e Transporte'!E13</f>
        <v>0</v>
      </c>
      <c r="D51" s="50">
        <f>'Vale Alimentação e Transporte'!F13</f>
        <v>0</v>
      </c>
      <c r="E51" s="197"/>
      <c r="F51" s="24" t="s">
        <v>95</v>
      </c>
      <c r="CC51" s="2"/>
      <c r="CD51" s="2"/>
    </row>
    <row r="52" spans="2:82" ht="15.2" customHeight="1" outlineLevel="2">
      <c r="B52" s="140" t="s">
        <v>98</v>
      </c>
      <c r="C52" s="183"/>
      <c r="D52" s="183"/>
      <c r="E52" s="197"/>
      <c r="F52" s="24" t="s">
        <v>99</v>
      </c>
      <c r="CC52" s="2"/>
      <c r="CD52" s="2"/>
    </row>
    <row r="53" spans="2:82" ht="15.2" customHeight="1" outlineLevel="2">
      <c r="B53" s="52" t="s">
        <v>100</v>
      </c>
      <c r="C53" s="184"/>
      <c r="D53" s="184"/>
      <c r="E53" s="197"/>
      <c r="F53" s="24" t="s">
        <v>101</v>
      </c>
      <c r="CC53" s="2"/>
      <c r="CD53" s="2"/>
    </row>
    <row r="54" spans="2:82" ht="15.2" customHeight="1" outlineLevel="2">
      <c r="B54" s="140" t="s">
        <v>102</v>
      </c>
      <c r="C54" s="183"/>
      <c r="D54" s="183"/>
      <c r="E54" s="197"/>
      <c r="F54" s="24" t="s">
        <v>99</v>
      </c>
      <c r="CC54" s="2"/>
      <c r="CD54" s="2"/>
    </row>
    <row r="55" spans="2:82" ht="25.7" customHeight="1" outlineLevel="2">
      <c r="B55" s="53" t="s">
        <v>103</v>
      </c>
      <c r="C55" s="184"/>
      <c r="D55" s="184"/>
      <c r="E55" s="197"/>
      <c r="F55" s="24" t="s">
        <v>101</v>
      </c>
      <c r="CC55" s="2"/>
      <c r="CD55" s="2"/>
    </row>
    <row r="56" spans="2:82" ht="15.2" customHeight="1" outlineLevel="2">
      <c r="B56" s="140" t="s">
        <v>104</v>
      </c>
      <c r="C56" s="183"/>
      <c r="D56" s="183"/>
      <c r="E56" s="197"/>
      <c r="F56" s="24" t="s">
        <v>99</v>
      </c>
      <c r="CC56" s="2"/>
      <c r="CD56" s="2"/>
    </row>
    <row r="57" spans="2:82" ht="22.35" customHeight="1" outlineLevel="2">
      <c r="B57" s="53" t="s">
        <v>105</v>
      </c>
      <c r="C57" s="184"/>
      <c r="D57" s="184"/>
      <c r="E57" s="197"/>
      <c r="F57" s="24" t="s">
        <v>101</v>
      </c>
      <c r="CC57" s="2"/>
      <c r="CD57" s="2"/>
    </row>
    <row r="58" spans="2:82" ht="15.2" customHeight="1" outlineLevel="2">
      <c r="B58" s="140" t="s">
        <v>106</v>
      </c>
      <c r="C58" s="183"/>
      <c r="D58" s="183"/>
      <c r="E58" s="197"/>
      <c r="F58" s="24" t="s">
        <v>99</v>
      </c>
      <c r="CC58" s="2"/>
      <c r="CD58" s="2"/>
    </row>
    <row r="59" spans="2:82" ht="24.95" customHeight="1" outlineLevel="2">
      <c r="B59" s="53" t="s">
        <v>107</v>
      </c>
      <c r="C59" s="184"/>
      <c r="D59" s="184"/>
      <c r="E59" s="197"/>
      <c r="F59" s="24" t="s">
        <v>101</v>
      </c>
      <c r="CC59" s="2"/>
      <c r="CD59" s="2"/>
    </row>
    <row r="60" spans="2:82" ht="15.2" customHeight="1" outlineLevel="2">
      <c r="B60" s="140" t="s">
        <v>108</v>
      </c>
      <c r="C60" s="183"/>
      <c r="D60" s="183"/>
      <c r="E60" s="197"/>
      <c r="F60" s="24" t="s">
        <v>99</v>
      </c>
      <c r="CC60" s="2"/>
      <c r="CD60" s="2"/>
    </row>
    <row r="61" spans="2:82" ht="17.45" customHeight="1" outlineLevel="2">
      <c r="B61" s="53" t="s">
        <v>109</v>
      </c>
      <c r="C61" s="184"/>
      <c r="D61" s="184"/>
      <c r="E61" s="197"/>
      <c r="F61" s="24" t="s">
        <v>101</v>
      </c>
      <c r="CC61" s="2"/>
      <c r="CD61" s="2"/>
    </row>
    <row r="62" spans="2:82" s="1" customFormat="1" ht="15.2" customHeight="1" outlineLevel="1">
      <c r="B62" s="166" t="s">
        <v>110</v>
      </c>
      <c r="C62" s="166"/>
      <c r="D62" s="46">
        <f>SUM(C48,D49,C50,D51,C52,C53,C61)</f>
        <v>0</v>
      </c>
      <c r="E62" s="39" t="s">
        <v>71</v>
      </c>
      <c r="CC62" s="2"/>
      <c r="CD62" s="2"/>
    </row>
    <row r="63" spans="2:82" s="1" customFormat="1" ht="3.6" customHeight="1" outlineLevel="1">
      <c r="B63" s="40"/>
      <c r="C63" s="41"/>
      <c r="D63" s="41"/>
      <c r="E63" s="54"/>
      <c r="CC63" s="2"/>
      <c r="CD63" s="2"/>
    </row>
    <row r="64" spans="2:82" s="1" customFormat="1" ht="15" customHeight="1">
      <c r="B64" s="178" t="s">
        <v>111</v>
      </c>
      <c r="C64" s="178"/>
      <c r="D64" s="38">
        <f>SUM(D38+D45+D62)</f>
        <v>2368.87</v>
      </c>
      <c r="E64" s="39" t="s">
        <v>71</v>
      </c>
      <c r="CC64" s="2"/>
      <c r="CD64" s="2"/>
    </row>
    <row r="65" spans="2:82" s="1" customFormat="1" ht="6.95" customHeight="1">
      <c r="B65" s="40"/>
      <c r="C65" s="41"/>
      <c r="D65" s="41"/>
      <c r="E65" s="42"/>
      <c r="CC65" s="2"/>
      <c r="CD65" s="2"/>
    </row>
    <row r="66" spans="2:82" s="1" customFormat="1" ht="15.2" customHeight="1">
      <c r="B66" s="171" t="s">
        <v>112</v>
      </c>
      <c r="C66" s="171"/>
      <c r="D66" s="171"/>
      <c r="E66" s="171"/>
      <c r="CC66" s="2"/>
      <c r="CD66" s="2"/>
    </row>
    <row r="67" spans="2:82" s="1" customFormat="1" ht="26.25" customHeight="1" outlineLevel="1">
      <c r="B67" s="15" t="s">
        <v>113</v>
      </c>
      <c r="C67" s="55">
        <f>1/30*7/12</f>
        <v>1.9444444444444445E-2</v>
      </c>
      <c r="D67" s="35">
        <f>ROUND(C$26*C67,2)</f>
        <v>94.65</v>
      </c>
      <c r="E67" s="165" t="s">
        <v>69</v>
      </c>
      <c r="CC67" s="2"/>
      <c r="CD67" s="2"/>
    </row>
    <row r="68" spans="2:82" s="1" customFormat="1" ht="26.25" customHeight="1" outlineLevel="1">
      <c r="B68" s="7" t="s">
        <v>114</v>
      </c>
      <c r="C68" s="56">
        <f>C38*C67</f>
        <v>6.5722222222222224E-3</v>
      </c>
      <c r="D68" s="35">
        <f>ROUND(C$26*C68,2)</f>
        <v>31.99</v>
      </c>
      <c r="E68" s="165"/>
      <c r="CC68" s="2"/>
      <c r="CD68" s="2"/>
    </row>
    <row r="69" spans="2:82" s="1" customFormat="1" ht="17.25" customHeight="1" outlineLevel="1">
      <c r="B69" s="15" t="s">
        <v>115</v>
      </c>
      <c r="C69" s="55">
        <f>1*0.08*0.4</f>
        <v>3.2000000000000001E-2</v>
      </c>
      <c r="D69" s="35">
        <f>ROUND((C$26+D43)*C69,2)</f>
        <v>173.07</v>
      </c>
      <c r="E69" s="165"/>
      <c r="CC69" s="2"/>
      <c r="CD69" s="2"/>
    </row>
    <row r="70" spans="2:82" s="1" customFormat="1" ht="27.75" customHeight="1" outlineLevel="1">
      <c r="B70" s="15" t="s">
        <v>116</v>
      </c>
      <c r="C70" s="57">
        <f>(1/12)*6.67%</f>
        <v>5.5583333333333327E-3</v>
      </c>
      <c r="D70" s="58">
        <f>ROUND((C26)*C70,2)</f>
        <v>27.06</v>
      </c>
      <c r="E70" s="165"/>
      <c r="CC70" s="2"/>
      <c r="CD70" s="2"/>
    </row>
    <row r="71" spans="2:82" s="1" customFormat="1" ht="15" customHeight="1" outlineLevel="1">
      <c r="B71" s="15" t="s">
        <v>117</v>
      </c>
      <c r="C71" s="56">
        <f>C70*8%</f>
        <v>4.4466666666666662E-4</v>
      </c>
      <c r="D71" s="58">
        <f>ROUND(C26*C71,2)</f>
        <v>2.16</v>
      </c>
      <c r="E71" s="165"/>
      <c r="CC71" s="2"/>
      <c r="CD71" s="2"/>
    </row>
    <row r="72" spans="2:82" s="1" customFormat="1" ht="15.2" customHeight="1" outlineLevel="1">
      <c r="B72" s="15" t="s">
        <v>118</v>
      </c>
      <c r="C72" s="56">
        <f>(1*0.08*0.4)*6.67%</f>
        <v>2.1343999999999998E-3</v>
      </c>
      <c r="D72" s="58">
        <f>ROUND((C$26+D43)*C72,2)</f>
        <v>11.54</v>
      </c>
      <c r="E72" s="165"/>
      <c r="CC72" s="2"/>
      <c r="CD72" s="2"/>
    </row>
    <row r="73" spans="2:82" s="1" customFormat="1" ht="15.2" customHeight="1">
      <c r="B73" s="37" t="s">
        <v>119</v>
      </c>
      <c r="C73" s="59">
        <f>SUM(C67:C72)</f>
        <v>6.6154066666666664E-2</v>
      </c>
      <c r="D73" s="38">
        <f>SUM(D67:D72)</f>
        <v>340.47</v>
      </c>
      <c r="E73" s="39" t="s">
        <v>71</v>
      </c>
      <c r="CC73" s="2"/>
      <c r="CD73" s="2"/>
    </row>
    <row r="74" spans="2:82" s="1" customFormat="1" ht="6.95" customHeight="1">
      <c r="B74" s="60"/>
      <c r="C74" s="61"/>
      <c r="D74" s="181"/>
      <c r="E74" s="181"/>
      <c r="CC74" s="2"/>
      <c r="CD74" s="2"/>
    </row>
    <row r="75" spans="2:82" s="1" customFormat="1" ht="15.2" customHeight="1">
      <c r="B75" s="171" t="s">
        <v>120</v>
      </c>
      <c r="C75" s="171"/>
      <c r="D75" s="171"/>
      <c r="E75" s="171"/>
      <c r="CC75" s="2"/>
      <c r="CD75" s="2"/>
    </row>
    <row r="76" spans="2:82" s="1" customFormat="1" ht="15.2" customHeight="1">
      <c r="B76" s="34" t="s">
        <v>121</v>
      </c>
      <c r="C76" s="177">
        <f>'Uniformes (guarda-pó-jalecos)'!E4</f>
        <v>0</v>
      </c>
      <c r="D76" s="177"/>
      <c r="E76" s="36" t="s">
        <v>77</v>
      </c>
      <c r="F76" s="24" t="s">
        <v>122</v>
      </c>
      <c r="CC76" s="2"/>
      <c r="CD76" s="2"/>
    </row>
    <row r="77" spans="2:82" s="1" customFormat="1" ht="15.2" customHeight="1">
      <c r="B77" s="178" t="s">
        <v>123</v>
      </c>
      <c r="C77" s="178"/>
      <c r="D77" s="38">
        <f>C76</f>
        <v>0</v>
      </c>
      <c r="E77" s="39" t="s">
        <v>71</v>
      </c>
      <c r="CC77" s="2"/>
      <c r="CD77" s="2"/>
    </row>
    <row r="78" spans="2:82" s="1" customFormat="1" ht="6.95" customHeight="1">
      <c r="B78" s="60"/>
      <c r="C78" s="32"/>
      <c r="D78" s="32"/>
      <c r="E78" s="54"/>
      <c r="CC78" s="2"/>
      <c r="CD78" s="2"/>
    </row>
    <row r="79" spans="2:82" ht="13.5" customHeight="1">
      <c r="B79" s="179" t="s">
        <v>124</v>
      </c>
      <c r="C79" s="179"/>
      <c r="D79" s="62">
        <f>C26+D64+D73+D77</f>
        <v>7576.85</v>
      </c>
      <c r="E79" s="63" t="s">
        <v>71</v>
      </c>
      <c r="F79" s="1"/>
      <c r="CC79" s="2"/>
      <c r="CD79" s="2"/>
    </row>
    <row r="80" spans="2:82" s="1" customFormat="1" ht="6.95" customHeight="1">
      <c r="B80" s="40"/>
      <c r="C80" s="41"/>
      <c r="D80" s="180"/>
      <c r="E80" s="180"/>
      <c r="CC80" s="2"/>
      <c r="CD80" s="2"/>
    </row>
    <row r="81" spans="1:82" s="1" customFormat="1" ht="15.2" customHeight="1">
      <c r="B81" s="171" t="s">
        <v>125</v>
      </c>
      <c r="C81" s="171"/>
      <c r="D81" s="171"/>
      <c r="E81" s="171"/>
      <c r="CC81" s="2"/>
      <c r="CD81" s="2"/>
    </row>
    <row r="82" spans="1:82" s="1" customFormat="1" ht="15.2" customHeight="1">
      <c r="B82" s="151" t="s">
        <v>126</v>
      </c>
      <c r="C82" s="151"/>
      <c r="D82" s="151"/>
      <c r="E82" s="151"/>
      <c r="CC82" s="2"/>
      <c r="CD82" s="2"/>
    </row>
    <row r="83" spans="1:82" ht="15.2" customHeight="1" outlineLevel="1">
      <c r="B83" s="34" t="s">
        <v>127</v>
      </c>
      <c r="C83" s="141"/>
      <c r="D83" s="44">
        <f>ROUND(D$79*C83,2)</f>
        <v>0</v>
      </c>
      <c r="E83" s="165" t="s">
        <v>77</v>
      </c>
      <c r="F83" s="24" t="s">
        <v>128</v>
      </c>
      <c r="CC83" s="2"/>
      <c r="CD83" s="2"/>
    </row>
    <row r="84" spans="1:82" ht="15.2" customHeight="1" outlineLevel="1">
      <c r="B84" s="34" t="s">
        <v>129</v>
      </c>
      <c r="C84" s="141"/>
      <c r="D84" s="44">
        <f>ROUND((D$79+D83)*C84,2)</f>
        <v>0</v>
      </c>
      <c r="E84" s="165"/>
      <c r="F84" s="24" t="s">
        <v>130</v>
      </c>
      <c r="CC84" s="2"/>
      <c r="CD84" s="2"/>
    </row>
    <row r="85" spans="1:82" ht="15.2" customHeight="1">
      <c r="B85" s="27" t="s">
        <v>168</v>
      </c>
      <c r="C85" s="64">
        <f>SUM(C83:C84)</f>
        <v>0</v>
      </c>
      <c r="D85" s="46">
        <f>SUM(D83:D84)</f>
        <v>0</v>
      </c>
      <c r="E85" s="36" t="s">
        <v>71</v>
      </c>
      <c r="F85" s="1"/>
      <c r="CC85" s="2"/>
      <c r="CD85" s="2"/>
    </row>
    <row r="86" spans="1:82" ht="3.6" customHeight="1">
      <c r="B86" s="175"/>
      <c r="C86" s="175"/>
      <c r="D86" s="175"/>
      <c r="E86" s="54"/>
      <c r="F86" s="1"/>
      <c r="CC86" s="2"/>
      <c r="CD86" s="2"/>
    </row>
    <row r="87" spans="1:82" ht="25.5" customHeight="1">
      <c r="B87" s="176" t="s">
        <v>169</v>
      </c>
      <c r="C87" s="176"/>
      <c r="D87" s="65">
        <f>D79+D85</f>
        <v>7576.85</v>
      </c>
      <c r="E87" s="63" t="s">
        <v>71</v>
      </c>
      <c r="F87" s="1"/>
      <c r="CC87" s="2"/>
      <c r="CD87" s="2"/>
    </row>
    <row r="88" spans="1:82" ht="3.2" customHeight="1">
      <c r="B88" s="66"/>
      <c r="C88" s="67"/>
      <c r="D88" s="68"/>
      <c r="E88" s="69"/>
      <c r="F88" s="1"/>
      <c r="CC88" s="2"/>
      <c r="CD88" s="2"/>
    </row>
    <row r="89" spans="1:82" ht="15.2" customHeight="1">
      <c r="B89" s="151" t="s">
        <v>133</v>
      </c>
      <c r="C89" s="151"/>
      <c r="D89" s="151"/>
      <c r="E89" s="151"/>
      <c r="F89" s="1"/>
      <c r="CC89" s="2"/>
      <c r="CD89" s="2"/>
    </row>
    <row r="90" spans="1:82" ht="15.2" customHeight="1" outlineLevel="1">
      <c r="B90" s="5" t="s">
        <v>134</v>
      </c>
      <c r="C90" s="141"/>
      <c r="D90" s="44">
        <f>ROUND(D$94*C90,2)</f>
        <v>0</v>
      </c>
      <c r="E90" s="165" t="s">
        <v>77</v>
      </c>
      <c r="F90" s="24" t="s">
        <v>135</v>
      </c>
      <c r="CC90" s="2"/>
      <c r="CD90" s="2"/>
    </row>
    <row r="91" spans="1:82" ht="15.2" customHeight="1" outlineLevel="1">
      <c r="B91" s="5" t="s">
        <v>136</v>
      </c>
      <c r="C91" s="141"/>
      <c r="D91" s="44">
        <f>ROUND(D$94*C91,2)</f>
        <v>0</v>
      </c>
      <c r="E91" s="165"/>
      <c r="F91" s="24" t="s">
        <v>135</v>
      </c>
      <c r="CC91" s="2"/>
      <c r="CD91" s="2"/>
    </row>
    <row r="92" spans="1:82" ht="15.2" customHeight="1" outlineLevel="1">
      <c r="B92" s="5" t="s">
        <v>137</v>
      </c>
      <c r="C92" s="141"/>
      <c r="D92" s="44">
        <f>ROUND(D$94*C92,2)</f>
        <v>0</v>
      </c>
      <c r="E92" s="165"/>
      <c r="F92" s="24" t="s">
        <v>135</v>
      </c>
      <c r="CC92" s="2"/>
      <c r="CD92" s="2"/>
    </row>
    <row r="93" spans="1:82" s="20" customFormat="1" ht="15.2" customHeight="1">
      <c r="A93" s="70"/>
      <c r="B93" s="27" t="s">
        <v>138</v>
      </c>
      <c r="C93" s="64">
        <f>SUM(C90:C92)</f>
        <v>0</v>
      </c>
      <c r="D93" s="46">
        <f>SUM(D90:D92)</f>
        <v>0</v>
      </c>
      <c r="E93" s="36" t="s">
        <v>71</v>
      </c>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row>
    <row r="94" spans="1:82" s="76" customFormat="1" ht="12.75" hidden="1" customHeight="1">
      <c r="A94" s="71"/>
      <c r="B94" s="72"/>
      <c r="C94" s="73">
        <f>1-C93</f>
        <v>1</v>
      </c>
      <c r="D94" s="74">
        <f>ROUND(D87/C94,2)</f>
        <v>7576.85</v>
      </c>
      <c r="E94" s="75"/>
      <c r="F94" s="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row>
    <row r="95" spans="1:82" s="1" customFormat="1" ht="15.2" customHeight="1" thickBot="1">
      <c r="B95" s="37" t="s">
        <v>139</v>
      </c>
      <c r="C95" s="77">
        <f>C85+C93</f>
        <v>0</v>
      </c>
      <c r="D95" s="38">
        <f>D85+D93</f>
        <v>0</v>
      </c>
      <c r="E95" s="39" t="s">
        <v>71</v>
      </c>
      <c r="CC95" s="2"/>
      <c r="CD95" s="2"/>
    </row>
    <row r="96" spans="1:82" s="1" customFormat="1" ht="6.95" customHeight="1" thickBot="1">
      <c r="B96" s="40"/>
      <c r="C96" s="41"/>
      <c r="D96" s="170"/>
      <c r="E96" s="170"/>
      <c r="CC96" s="2"/>
      <c r="CD96" s="2"/>
    </row>
    <row r="97" spans="2:82" s="1" customFormat="1" ht="15.2" customHeight="1">
      <c r="B97" s="171" t="s">
        <v>140</v>
      </c>
      <c r="C97" s="171"/>
      <c r="D97" s="171"/>
      <c r="E97" s="171"/>
      <c r="CC97" s="2"/>
      <c r="CD97" s="2"/>
    </row>
    <row r="98" spans="2:82" s="1" customFormat="1" ht="12.75" customHeight="1">
      <c r="B98" s="172" t="s">
        <v>141</v>
      </c>
      <c r="C98" s="172"/>
      <c r="D98" s="78">
        <f>D79+D95</f>
        <v>7576.85</v>
      </c>
      <c r="E98" s="167" t="s">
        <v>71</v>
      </c>
      <c r="CC98" s="2"/>
      <c r="CD98" s="2"/>
    </row>
    <row r="99" spans="2:82" s="1" customFormat="1" ht="15" customHeight="1">
      <c r="B99" s="168" t="s">
        <v>142</v>
      </c>
      <c r="C99" s="168"/>
      <c r="D99" s="79">
        <f>E15</f>
        <v>1</v>
      </c>
      <c r="E99" s="167"/>
    </row>
    <row r="100" spans="2:82" s="1" customFormat="1" ht="15" customHeight="1">
      <c r="B100" s="173" t="s">
        <v>143</v>
      </c>
      <c r="C100" s="173"/>
      <c r="D100" s="80">
        <f>D98*D99</f>
        <v>7576.85</v>
      </c>
      <c r="E100" s="167"/>
    </row>
    <row r="101" spans="2:82" s="1" customFormat="1" ht="15" customHeight="1">
      <c r="B101" s="173" t="s">
        <v>144</v>
      </c>
      <c r="C101" s="173"/>
      <c r="D101" s="80">
        <f>D100*12</f>
        <v>90922.200000000012</v>
      </c>
      <c r="E101" s="167"/>
    </row>
    <row r="102" spans="2:82" s="1" customFormat="1" ht="15" customHeight="1">
      <c r="B102" s="174" t="s">
        <v>145</v>
      </c>
      <c r="C102" s="174"/>
      <c r="D102" s="81">
        <f>D100*24</f>
        <v>181844.40000000002</v>
      </c>
      <c r="E102" s="167"/>
    </row>
    <row r="103" spans="2:82" s="1" customFormat="1" ht="6.75" customHeight="1">
      <c r="C103" s="33"/>
      <c r="D103" s="82"/>
    </row>
    <row r="104" spans="2:82" s="1" customFormat="1" ht="15.2" customHeight="1">
      <c r="B104" s="164" t="s">
        <v>146</v>
      </c>
      <c r="C104" s="164"/>
      <c r="D104" s="164"/>
      <c r="E104" s="164"/>
      <c r="CA104" s="2"/>
      <c r="CB104" s="2"/>
    </row>
    <row r="105" spans="2:82" s="1" customFormat="1" ht="15.2" customHeight="1">
      <c r="B105" s="83" t="s">
        <v>147</v>
      </c>
      <c r="C105" s="84">
        <v>8.3299999999999999E-2</v>
      </c>
      <c r="D105" s="35">
        <f>$C$26*C105</f>
        <v>405.46358300000003</v>
      </c>
      <c r="E105" s="165" t="s">
        <v>69</v>
      </c>
      <c r="CA105" s="2"/>
      <c r="CB105" s="2"/>
    </row>
    <row r="106" spans="2:82" s="1" customFormat="1" ht="15.2" customHeight="1">
      <c r="B106" s="83" t="s">
        <v>148</v>
      </c>
      <c r="C106" s="84">
        <v>0.121</v>
      </c>
      <c r="D106" s="35">
        <f>$C$26*C106</f>
        <v>588.96870999999999</v>
      </c>
      <c r="E106" s="165"/>
      <c r="CA106" s="2"/>
      <c r="CB106" s="2"/>
    </row>
    <row r="107" spans="2:82" s="1" customFormat="1" ht="12.75" outlineLevel="1">
      <c r="B107" s="85" t="s">
        <v>149</v>
      </c>
      <c r="C107" s="86">
        <f>VLOOKUP(C32,C114:D117,2,1)</f>
        <v>7.3899999999999993E-2</v>
      </c>
      <c r="D107" s="35">
        <f>$C$26*C107</f>
        <v>359.70898899999997</v>
      </c>
      <c r="E107" s="36" t="s">
        <v>77</v>
      </c>
      <c r="F107" s="24" t="s">
        <v>150</v>
      </c>
      <c r="CC107" s="2"/>
      <c r="CD107" s="2"/>
    </row>
    <row r="108" spans="2:82" s="1" customFormat="1" ht="12.75" outlineLevel="1">
      <c r="B108" s="83" t="s">
        <v>151</v>
      </c>
      <c r="C108" s="84">
        <v>0.05</v>
      </c>
      <c r="D108" s="35">
        <f>$C$26*C108</f>
        <v>243.37550000000002</v>
      </c>
      <c r="E108" s="36" t="s">
        <v>69</v>
      </c>
      <c r="CC108" s="2"/>
      <c r="CD108" s="2"/>
    </row>
    <row r="109" spans="2:82" s="1" customFormat="1" ht="12.75" customHeight="1" outlineLevel="1">
      <c r="B109" s="166" t="s">
        <v>152</v>
      </c>
      <c r="C109" s="166"/>
      <c r="D109" s="46">
        <f>SUM(D105:D108)</f>
        <v>1597.5167820000001</v>
      </c>
      <c r="E109" s="167" t="s">
        <v>71</v>
      </c>
      <c r="CC109" s="2"/>
      <c r="CD109" s="2"/>
    </row>
    <row r="110" spans="2:82" s="1" customFormat="1" ht="15" customHeight="1" outlineLevel="1">
      <c r="B110" s="168" t="s">
        <v>153</v>
      </c>
      <c r="C110" s="168"/>
      <c r="D110" s="79">
        <f>D99</f>
        <v>1</v>
      </c>
      <c r="E110" s="167"/>
    </row>
    <row r="111" spans="2:82" s="1" customFormat="1" ht="15" customHeight="1">
      <c r="B111" s="169" t="s">
        <v>154</v>
      </c>
      <c r="C111" s="169"/>
      <c r="D111" s="87">
        <f>D109*D110</f>
        <v>1597.5167820000001</v>
      </c>
      <c r="E111" s="167"/>
      <c r="F111" s="88"/>
    </row>
    <row r="112" spans="2:82" s="1" customFormat="1" ht="9.75" customHeight="1">
      <c r="C112" s="33"/>
      <c r="D112" s="33"/>
      <c r="E112" s="33"/>
    </row>
    <row r="113" spans="3:5" s="1" customFormat="1" ht="38.25" hidden="1">
      <c r="C113" s="89" t="s">
        <v>155</v>
      </c>
      <c r="D113" s="90" t="s">
        <v>149</v>
      </c>
      <c r="E113" s="33"/>
    </row>
    <row r="114" spans="3:5" s="1" customFormat="1" ht="12.75" hidden="1">
      <c r="C114" s="84">
        <v>0</v>
      </c>
      <c r="D114" s="84">
        <v>7.3899999999999993E-2</v>
      </c>
      <c r="E114" s="33"/>
    </row>
    <row r="115" spans="3:5" s="1" customFormat="1" ht="12.75" hidden="1">
      <c r="C115" s="84">
        <v>0.01</v>
      </c>
      <c r="D115" s="84">
        <v>7.3899999999999993E-2</v>
      </c>
      <c r="E115" s="33"/>
    </row>
    <row r="116" spans="3:5" s="1" customFormat="1" ht="12.75" hidden="1">
      <c r="C116" s="84">
        <v>0.02</v>
      </c>
      <c r="D116" s="84">
        <v>7.5999999999999998E-2</v>
      </c>
      <c r="E116" s="33"/>
    </row>
    <row r="117" spans="3:5" s="1" customFormat="1" ht="12.75" hidden="1">
      <c r="C117" s="84">
        <v>0.03</v>
      </c>
      <c r="D117" s="84">
        <v>7.8200000000000006E-2</v>
      </c>
      <c r="E117" s="33"/>
    </row>
    <row r="118" spans="3:5" s="1" customFormat="1" ht="12.75" hidden="1">
      <c r="C118" s="33"/>
      <c r="D118" s="33"/>
      <c r="E118" s="33"/>
    </row>
    <row r="119" spans="3:5" s="1" customFormat="1" ht="12.75" hidden="1">
      <c r="C119" s="33"/>
      <c r="D119" s="33"/>
      <c r="E119" s="33"/>
    </row>
    <row r="120" spans="3:5" s="1" customFormat="1" ht="12.75" hidden="1">
      <c r="C120" s="33"/>
      <c r="D120" s="33"/>
      <c r="E120" s="33"/>
    </row>
    <row r="121" spans="3:5" s="1" customFormat="1" ht="12.75" hidden="1">
      <c r="C121" s="91" t="s">
        <v>156</v>
      </c>
      <c r="D121" s="91" t="s">
        <v>157</v>
      </c>
      <c r="E121" s="91" t="s">
        <v>158</v>
      </c>
    </row>
    <row r="122" spans="3:5" s="1" customFormat="1" ht="12.75" hidden="1">
      <c r="C122" s="92" t="s">
        <v>159</v>
      </c>
      <c r="D122" s="35">
        <f>C26</f>
        <v>4867.51</v>
      </c>
      <c r="E122" s="35">
        <f>D122*$D$99</f>
        <v>4867.51</v>
      </c>
    </row>
    <row r="123" spans="3:5" s="1" customFormat="1" ht="12.75" hidden="1">
      <c r="C123" s="92" t="s">
        <v>160</v>
      </c>
      <c r="D123" s="35">
        <f>D64</f>
        <v>2368.87</v>
      </c>
      <c r="E123" s="35">
        <f>D123*$D$99</f>
        <v>2368.87</v>
      </c>
    </row>
    <row r="124" spans="3:5" s="1" customFormat="1" ht="12.75" hidden="1">
      <c r="C124" s="92" t="s">
        <v>161</v>
      </c>
      <c r="D124" s="35">
        <f>D73</f>
        <v>340.47</v>
      </c>
      <c r="E124" s="35">
        <f>D124*$D$99</f>
        <v>340.47</v>
      </c>
    </row>
    <row r="125" spans="3:5" s="1" customFormat="1" ht="12.75" hidden="1">
      <c r="C125" s="92" t="s">
        <v>162</v>
      </c>
      <c r="D125" s="35">
        <f>D77</f>
        <v>0</v>
      </c>
      <c r="E125" s="35">
        <f>D125*$D$99</f>
        <v>0</v>
      </c>
    </row>
    <row r="126" spans="3:5" s="1" customFormat="1" ht="12.75" hidden="1">
      <c r="C126" s="92" t="s">
        <v>163</v>
      </c>
      <c r="D126" s="35">
        <f>D95</f>
        <v>0</v>
      </c>
      <c r="E126" s="35">
        <f>D126*$D$99</f>
        <v>0</v>
      </c>
    </row>
    <row r="127" spans="3:5" s="1" customFormat="1" ht="12.75" hidden="1">
      <c r="C127" s="93" t="s">
        <v>158</v>
      </c>
      <c r="D127" s="94">
        <f>SUM(D122:D126)</f>
        <v>7576.85</v>
      </c>
      <c r="E127" s="94">
        <f>SUM(E122:E126)</f>
        <v>7576.85</v>
      </c>
    </row>
    <row r="128" spans="3:5" s="1" customFormat="1" ht="12.75" hidden="1">
      <c r="C128" s="33"/>
      <c r="D128" s="33"/>
      <c r="E128" s="33"/>
    </row>
    <row r="129" spans="3:5" s="1" customFormat="1" ht="12.75">
      <c r="C129" s="33"/>
      <c r="D129" s="33"/>
      <c r="E129" s="33"/>
    </row>
    <row r="130" spans="3:5" s="1" customFormat="1" ht="12.75">
      <c r="C130" s="33"/>
      <c r="D130" s="33"/>
      <c r="E130" s="33"/>
    </row>
    <row r="131" spans="3:5" s="1" customFormat="1" ht="12.75">
      <c r="C131" s="33"/>
      <c r="D131" s="33"/>
      <c r="E131" s="33"/>
    </row>
    <row r="132" spans="3:5" s="1" customFormat="1" ht="12.75">
      <c r="C132" s="33"/>
      <c r="D132" s="33"/>
      <c r="E132" s="33"/>
    </row>
    <row r="133" spans="3:5" s="1" customFormat="1" ht="12.75">
      <c r="C133" s="33"/>
      <c r="D133" s="33"/>
      <c r="E133" s="33"/>
    </row>
    <row r="134" spans="3:5" s="1" customFormat="1" ht="12.75">
      <c r="C134" s="33"/>
      <c r="D134" s="33"/>
      <c r="E134" s="33"/>
    </row>
    <row r="135" spans="3:5" s="1" customFormat="1" ht="12.75">
      <c r="C135" s="33"/>
      <c r="D135" s="33"/>
      <c r="E135" s="33"/>
    </row>
    <row r="136" spans="3:5" s="1" customFormat="1" ht="12.75">
      <c r="C136" s="33"/>
      <c r="D136" s="33"/>
      <c r="E136" s="33"/>
    </row>
    <row r="137" spans="3:5" s="1" customFormat="1" ht="12.75">
      <c r="C137" s="33"/>
      <c r="D137" s="33"/>
      <c r="E137" s="33"/>
    </row>
    <row r="138" spans="3:5" s="1" customFormat="1" ht="12.75">
      <c r="C138" s="33"/>
      <c r="D138" s="33"/>
      <c r="E138" s="33"/>
    </row>
    <row r="139" spans="3:5" s="1" customFormat="1" ht="12.75">
      <c r="C139" s="33"/>
      <c r="D139" s="33"/>
      <c r="E139" s="33"/>
    </row>
    <row r="140" spans="3:5" s="1" customFormat="1" ht="12.75">
      <c r="C140" s="33"/>
      <c r="D140" s="33"/>
      <c r="E140" s="33"/>
    </row>
    <row r="141" spans="3:5" s="1" customFormat="1" ht="12.75">
      <c r="C141" s="33"/>
      <c r="D141" s="33"/>
      <c r="E141" s="33"/>
    </row>
    <row r="142" spans="3:5" s="1" customFormat="1" ht="12.75">
      <c r="C142" s="33"/>
      <c r="D142" s="33"/>
      <c r="E142" s="33"/>
    </row>
    <row r="143" spans="3:5" s="1" customFormat="1" ht="12.75">
      <c r="C143" s="33"/>
      <c r="D143" s="33"/>
      <c r="E143" s="33"/>
    </row>
    <row r="144" spans="3:5" s="1" customFormat="1" ht="12.75">
      <c r="C144" s="33"/>
      <c r="D144" s="33"/>
      <c r="E144" s="33"/>
    </row>
    <row r="145" spans="3:5" s="1" customFormat="1" ht="12.75">
      <c r="C145" s="33"/>
      <c r="D145" s="33"/>
      <c r="E145" s="33"/>
    </row>
    <row r="146" spans="3:5" s="1" customFormat="1" ht="12.75">
      <c r="C146" s="33"/>
      <c r="D146" s="33"/>
      <c r="E146" s="33"/>
    </row>
    <row r="147" spans="3:5" s="1" customFormat="1" ht="12.75">
      <c r="C147" s="33"/>
      <c r="D147" s="33"/>
      <c r="E147" s="33"/>
    </row>
    <row r="148" spans="3:5" s="1" customFormat="1" ht="12.75">
      <c r="C148" s="33"/>
      <c r="D148" s="33"/>
      <c r="E148" s="33"/>
    </row>
    <row r="149" spans="3:5" s="1" customFormat="1" ht="12.75">
      <c r="C149" s="33"/>
      <c r="D149" s="33"/>
      <c r="E149" s="33"/>
    </row>
    <row r="150" spans="3:5" s="1" customFormat="1" ht="12.75">
      <c r="C150" s="33"/>
      <c r="D150" s="33"/>
      <c r="E150" s="33"/>
    </row>
    <row r="151" spans="3:5" s="1" customFormat="1" ht="12.75">
      <c r="C151" s="33"/>
      <c r="D151" s="33"/>
      <c r="E151" s="33"/>
    </row>
    <row r="152" spans="3:5" s="1" customFormat="1" ht="12.75">
      <c r="C152" s="33"/>
      <c r="D152" s="33"/>
      <c r="E152" s="33"/>
    </row>
    <row r="153" spans="3:5" s="1" customFormat="1" ht="12.75">
      <c r="C153" s="33"/>
      <c r="D153" s="33"/>
      <c r="E153" s="33"/>
    </row>
    <row r="154" spans="3:5" s="1" customFormat="1" ht="12.75">
      <c r="C154" s="33"/>
      <c r="D154" s="33"/>
      <c r="E154" s="33"/>
    </row>
    <row r="155" spans="3:5" s="1" customFormat="1" ht="12.75">
      <c r="C155" s="33"/>
      <c r="D155" s="33"/>
      <c r="E155" s="33"/>
    </row>
    <row r="156" spans="3:5" s="1" customFormat="1" ht="12.75">
      <c r="C156" s="33"/>
      <c r="D156" s="33"/>
      <c r="E156" s="33"/>
    </row>
    <row r="157" spans="3:5" s="1" customFormat="1" ht="12.75">
      <c r="C157" s="33"/>
      <c r="D157" s="33"/>
      <c r="E157" s="33"/>
    </row>
    <row r="158" spans="3:5" s="1" customFormat="1" ht="12.75">
      <c r="C158" s="33"/>
      <c r="D158" s="33"/>
      <c r="E158" s="33"/>
    </row>
    <row r="159" spans="3:5" s="1" customFormat="1" ht="12.75">
      <c r="C159" s="33"/>
      <c r="D159" s="33"/>
      <c r="E159" s="33"/>
    </row>
    <row r="160" spans="3:5" s="1" customFormat="1" ht="12.75">
      <c r="C160" s="33"/>
      <c r="D160" s="33"/>
      <c r="E160" s="33"/>
    </row>
    <row r="161" spans="3:5" s="1" customFormat="1" ht="12.75">
      <c r="C161" s="33"/>
      <c r="D161" s="33"/>
      <c r="E161" s="33"/>
    </row>
    <row r="162" spans="3:5" s="1" customFormat="1" ht="12.75">
      <c r="C162" s="33"/>
      <c r="D162" s="33"/>
      <c r="E162" s="33"/>
    </row>
    <row r="163" spans="3:5" s="1" customFormat="1" ht="12.75">
      <c r="C163" s="33"/>
      <c r="D163" s="33"/>
      <c r="E163" s="33"/>
    </row>
    <row r="164" spans="3:5" s="1" customFormat="1" ht="12.75">
      <c r="C164" s="33"/>
      <c r="D164" s="33"/>
      <c r="E164" s="33"/>
    </row>
    <row r="165" spans="3:5" s="1" customFormat="1" ht="12.75">
      <c r="C165" s="33"/>
      <c r="D165" s="33"/>
      <c r="E165" s="33"/>
    </row>
    <row r="166" spans="3:5" s="1" customFormat="1" ht="12.75">
      <c r="C166" s="33"/>
      <c r="D166" s="33"/>
      <c r="E166" s="33"/>
    </row>
    <row r="167" spans="3:5" s="1" customFormat="1" ht="12.75">
      <c r="C167" s="33"/>
      <c r="D167" s="33"/>
      <c r="E167" s="33"/>
    </row>
    <row r="168" spans="3:5" s="1" customFormat="1" ht="12.75">
      <c r="C168" s="33"/>
      <c r="D168" s="33"/>
      <c r="E168" s="33"/>
    </row>
    <row r="169" spans="3:5" s="1" customFormat="1" ht="12.75">
      <c r="C169" s="33"/>
      <c r="D169" s="33"/>
      <c r="E169" s="33"/>
    </row>
    <row r="170" spans="3:5" s="1" customFormat="1" ht="12.75">
      <c r="C170" s="33"/>
      <c r="D170" s="33"/>
      <c r="E170" s="33"/>
    </row>
    <row r="171" spans="3:5" s="1" customFormat="1" ht="12.75">
      <c r="C171" s="33"/>
      <c r="D171" s="33"/>
      <c r="E171" s="33"/>
    </row>
    <row r="172" spans="3:5" s="1" customFormat="1" ht="12.75">
      <c r="C172" s="33"/>
      <c r="D172" s="33"/>
      <c r="E172" s="33"/>
    </row>
    <row r="173" spans="3:5" s="1" customFormat="1" ht="12.75">
      <c r="C173" s="33"/>
      <c r="D173" s="33"/>
      <c r="E173" s="33"/>
    </row>
    <row r="174" spans="3:5" s="1" customFormat="1" ht="12.75">
      <c r="C174" s="33"/>
      <c r="D174" s="33"/>
      <c r="E174" s="33"/>
    </row>
    <row r="175" spans="3:5" s="1" customFormat="1" ht="12.75">
      <c r="C175" s="33"/>
      <c r="D175" s="33"/>
      <c r="E175" s="33"/>
    </row>
    <row r="176" spans="3:5" s="1" customFormat="1" ht="12.75">
      <c r="C176" s="33"/>
      <c r="D176" s="33"/>
      <c r="E176" s="33"/>
    </row>
    <row r="177" spans="3:5" s="1" customFormat="1" ht="12.75">
      <c r="C177" s="33"/>
      <c r="D177" s="33"/>
      <c r="E177" s="33"/>
    </row>
    <row r="178" spans="3:5" s="1" customFormat="1" ht="12.75">
      <c r="C178" s="33"/>
      <c r="D178" s="33"/>
      <c r="E178" s="33"/>
    </row>
    <row r="179" spans="3:5" s="1" customFormat="1" ht="12.75">
      <c r="C179" s="33"/>
      <c r="D179" s="33"/>
      <c r="E179" s="33"/>
    </row>
    <row r="180" spans="3:5" s="1" customFormat="1" ht="12.75">
      <c r="C180" s="33"/>
      <c r="D180" s="33"/>
      <c r="E180" s="33"/>
    </row>
    <row r="181" spans="3:5" s="1" customFormat="1" ht="12.75">
      <c r="C181" s="33"/>
      <c r="D181" s="33"/>
      <c r="E181" s="33"/>
    </row>
    <row r="182" spans="3:5" s="1" customFormat="1" ht="12.75">
      <c r="C182" s="33"/>
      <c r="D182" s="33"/>
      <c r="E182" s="33"/>
    </row>
    <row r="183" spans="3:5" s="1" customFormat="1" ht="12.75">
      <c r="C183" s="33"/>
      <c r="D183" s="33"/>
      <c r="E183" s="33"/>
    </row>
    <row r="184" spans="3:5" s="1" customFormat="1" ht="12.75">
      <c r="C184" s="33"/>
      <c r="D184" s="33"/>
      <c r="E184" s="33"/>
    </row>
    <row r="185" spans="3:5" s="1" customFormat="1" ht="12.75">
      <c r="C185" s="33"/>
      <c r="D185" s="33"/>
      <c r="E185" s="33"/>
    </row>
    <row r="186" spans="3:5" s="1" customFormat="1" ht="12.75">
      <c r="C186" s="33"/>
      <c r="D186" s="33"/>
      <c r="E186" s="33"/>
    </row>
    <row r="187" spans="3:5" s="1" customFormat="1" ht="12.75">
      <c r="C187" s="33"/>
      <c r="D187" s="33"/>
      <c r="E187" s="33"/>
    </row>
    <row r="188" spans="3:5" s="1" customFormat="1" ht="12.75">
      <c r="C188" s="33"/>
      <c r="D188" s="33"/>
      <c r="E188" s="33"/>
    </row>
    <row r="189" spans="3:5" s="1" customFormat="1" ht="12.75">
      <c r="C189" s="33"/>
      <c r="D189" s="33"/>
      <c r="E189" s="33"/>
    </row>
    <row r="190" spans="3:5" s="1" customFormat="1" ht="12.75">
      <c r="C190" s="33"/>
      <c r="D190" s="33"/>
      <c r="E190" s="33"/>
    </row>
    <row r="191" spans="3:5" s="1" customFormat="1" ht="12.75">
      <c r="C191" s="33"/>
      <c r="D191" s="33"/>
      <c r="E191" s="33"/>
    </row>
    <row r="192" spans="3:5" s="1" customFormat="1" ht="12.75">
      <c r="C192" s="33"/>
      <c r="D192" s="33"/>
      <c r="E192" s="33"/>
    </row>
    <row r="193" spans="3:5" s="1" customFormat="1" ht="12.75">
      <c r="C193" s="33"/>
      <c r="D193" s="33"/>
      <c r="E193" s="33"/>
    </row>
    <row r="194" spans="3:5" s="1" customFormat="1" ht="12.75">
      <c r="C194" s="33"/>
      <c r="D194" s="33"/>
      <c r="E194" s="33"/>
    </row>
    <row r="195" spans="3:5" s="1" customFormat="1" ht="12.75">
      <c r="C195" s="33"/>
      <c r="D195" s="33"/>
      <c r="E195" s="33"/>
    </row>
    <row r="196" spans="3:5" s="1" customFormat="1" ht="12.75">
      <c r="C196" s="33"/>
      <c r="D196" s="33"/>
      <c r="E196" s="33"/>
    </row>
    <row r="197" spans="3:5" s="1" customFormat="1" ht="12.75">
      <c r="C197" s="33"/>
      <c r="D197" s="33"/>
      <c r="E197" s="33"/>
    </row>
    <row r="198" spans="3:5" s="1" customFormat="1" ht="12.75">
      <c r="C198" s="33"/>
      <c r="D198" s="33"/>
      <c r="E198" s="33"/>
    </row>
    <row r="199" spans="3:5" s="1" customFormat="1" ht="12.75">
      <c r="C199" s="33"/>
      <c r="D199" s="33"/>
      <c r="E199" s="33"/>
    </row>
    <row r="200" spans="3:5" s="1" customFormat="1" ht="12.75">
      <c r="C200" s="33"/>
      <c r="D200" s="33"/>
      <c r="E200" s="33"/>
    </row>
    <row r="201" spans="3:5" s="1" customFormat="1" ht="12.75">
      <c r="C201" s="33"/>
      <c r="D201" s="33"/>
      <c r="E201" s="33"/>
    </row>
    <row r="202" spans="3:5" s="1" customFormat="1" ht="12.75">
      <c r="C202" s="33"/>
      <c r="D202" s="33"/>
      <c r="E202" s="33"/>
    </row>
    <row r="203" spans="3:5" s="1" customFormat="1" ht="12.75">
      <c r="C203" s="33"/>
      <c r="D203" s="33"/>
      <c r="E203" s="33"/>
    </row>
    <row r="204" spans="3:5" s="1" customFormat="1" ht="12.75">
      <c r="C204" s="33"/>
      <c r="D204" s="33"/>
      <c r="E204" s="33"/>
    </row>
    <row r="205" spans="3:5" s="1" customFormat="1" ht="12.75">
      <c r="C205" s="33"/>
      <c r="D205" s="33"/>
      <c r="E205" s="33"/>
    </row>
    <row r="206" spans="3:5" s="1" customFormat="1" ht="12.75">
      <c r="C206" s="33"/>
      <c r="D206" s="33"/>
      <c r="E206" s="33"/>
    </row>
    <row r="207" spans="3:5" s="1" customFormat="1" ht="12.75">
      <c r="C207" s="33"/>
      <c r="D207" s="33"/>
      <c r="E207" s="33"/>
    </row>
    <row r="208" spans="3:5" s="1" customFormat="1" ht="12.75">
      <c r="C208" s="33"/>
      <c r="D208" s="33"/>
      <c r="E208" s="33"/>
    </row>
    <row r="209" spans="3:5" s="1" customFormat="1" ht="12.75">
      <c r="C209" s="33"/>
      <c r="D209" s="33"/>
      <c r="E209" s="33"/>
    </row>
    <row r="210" spans="3:5" s="1" customFormat="1" ht="12.75">
      <c r="C210" s="33"/>
      <c r="D210" s="33"/>
      <c r="E210" s="33"/>
    </row>
    <row r="211" spans="3:5" s="1" customFormat="1" ht="12.75">
      <c r="C211" s="33"/>
      <c r="D211" s="33"/>
      <c r="E211" s="33"/>
    </row>
    <row r="212" spans="3:5" s="1" customFormat="1" ht="12.75">
      <c r="C212" s="33"/>
      <c r="D212" s="33"/>
      <c r="E212" s="33"/>
    </row>
    <row r="213" spans="3:5" s="1" customFormat="1" ht="12.75">
      <c r="C213" s="33"/>
      <c r="D213" s="33"/>
      <c r="E213" s="33"/>
    </row>
    <row r="214" spans="3:5" s="1" customFormat="1" ht="12.75">
      <c r="C214" s="33"/>
      <c r="D214" s="33"/>
      <c r="E214" s="33"/>
    </row>
    <row r="215" spans="3:5" s="1" customFormat="1" ht="12.75">
      <c r="C215" s="33"/>
      <c r="D215" s="33"/>
      <c r="E215" s="33"/>
    </row>
    <row r="216" spans="3:5" s="1" customFormat="1" ht="12.75">
      <c r="C216" s="33"/>
      <c r="D216" s="33"/>
      <c r="E216" s="33"/>
    </row>
    <row r="217" spans="3:5" s="1" customFormat="1" ht="12.75">
      <c r="C217" s="33"/>
      <c r="D217" s="33"/>
      <c r="E217" s="33"/>
    </row>
    <row r="218" spans="3:5" s="1" customFormat="1" ht="12.75">
      <c r="C218" s="33"/>
      <c r="D218" s="33"/>
      <c r="E218" s="33"/>
    </row>
    <row r="219" spans="3:5" s="1" customFormat="1" ht="12.75">
      <c r="C219" s="33"/>
      <c r="D219" s="33"/>
      <c r="E219" s="33"/>
    </row>
    <row r="220" spans="3:5" s="1" customFormat="1" ht="12.75">
      <c r="C220" s="33"/>
      <c r="D220" s="33"/>
      <c r="E220" s="33"/>
    </row>
    <row r="221" spans="3:5" s="1" customFormat="1" ht="12.75">
      <c r="C221" s="33"/>
      <c r="D221" s="33"/>
      <c r="E221" s="33"/>
    </row>
    <row r="222" spans="3:5" s="1" customFormat="1" ht="12.75">
      <c r="C222" s="33"/>
      <c r="D222" s="33"/>
      <c r="E222" s="33"/>
    </row>
    <row r="223" spans="3:5" s="1" customFormat="1" ht="12.75">
      <c r="C223" s="33"/>
      <c r="D223" s="33"/>
      <c r="E223" s="33"/>
    </row>
    <row r="224" spans="3:5" s="1" customFormat="1" ht="12.75">
      <c r="C224" s="33"/>
      <c r="D224" s="33"/>
      <c r="E224" s="33"/>
    </row>
    <row r="225" spans="3:5" s="1" customFormat="1" ht="12.75">
      <c r="C225" s="33"/>
      <c r="D225" s="33"/>
      <c r="E225" s="33"/>
    </row>
    <row r="226" spans="3:5" s="1" customFormat="1" ht="12.75">
      <c r="C226" s="33"/>
      <c r="D226" s="33"/>
      <c r="E226" s="33"/>
    </row>
    <row r="227" spans="3:5" s="1" customFormat="1" ht="12.75">
      <c r="C227" s="33"/>
      <c r="D227" s="33"/>
      <c r="E227" s="33"/>
    </row>
    <row r="228" spans="3:5" s="1" customFormat="1" ht="12.75">
      <c r="C228" s="33"/>
      <c r="D228" s="33"/>
      <c r="E228" s="33"/>
    </row>
    <row r="229" spans="3:5" s="1" customFormat="1" ht="12.75">
      <c r="C229" s="33"/>
      <c r="D229" s="33"/>
      <c r="E229" s="33"/>
    </row>
    <row r="230" spans="3:5" s="1" customFormat="1" ht="12.75">
      <c r="C230" s="33"/>
      <c r="D230" s="33"/>
      <c r="E230" s="33"/>
    </row>
    <row r="231" spans="3:5" s="1" customFormat="1" ht="12.75">
      <c r="C231" s="33"/>
      <c r="D231" s="33"/>
      <c r="E231" s="33"/>
    </row>
    <row r="232" spans="3:5" s="1" customFormat="1" ht="12.75">
      <c r="C232" s="33"/>
      <c r="D232" s="33"/>
      <c r="E232" s="33"/>
    </row>
    <row r="233" spans="3:5" s="1" customFormat="1" ht="12.75">
      <c r="C233" s="33"/>
      <c r="D233" s="33"/>
      <c r="E233" s="33"/>
    </row>
    <row r="234" spans="3:5" s="1" customFormat="1" ht="12.75">
      <c r="C234" s="33"/>
      <c r="D234" s="33"/>
      <c r="E234" s="33"/>
    </row>
    <row r="235" spans="3:5" s="1" customFormat="1" ht="12.75">
      <c r="C235" s="33"/>
      <c r="D235" s="33"/>
      <c r="E235" s="33"/>
    </row>
    <row r="236" spans="3:5" s="1" customFormat="1" ht="12.75">
      <c r="C236" s="33"/>
      <c r="D236" s="33"/>
      <c r="E236" s="33"/>
    </row>
    <row r="237" spans="3:5" s="1" customFormat="1" ht="12.75">
      <c r="C237" s="33"/>
      <c r="D237" s="33"/>
      <c r="E237" s="33"/>
    </row>
    <row r="238" spans="3:5" s="1" customFormat="1" ht="12.75">
      <c r="C238" s="33"/>
      <c r="D238" s="33"/>
      <c r="E238" s="33"/>
    </row>
    <row r="239" spans="3:5" s="1" customFormat="1" ht="12.75">
      <c r="C239" s="33"/>
      <c r="D239" s="33"/>
      <c r="E239" s="33"/>
    </row>
    <row r="240" spans="3:5" s="1" customFormat="1" ht="12.75">
      <c r="C240" s="33"/>
      <c r="D240" s="33"/>
      <c r="E240" s="33"/>
    </row>
    <row r="241" spans="3:5" s="1" customFormat="1" ht="12.75">
      <c r="C241" s="33"/>
      <c r="D241" s="33"/>
      <c r="E241" s="33"/>
    </row>
    <row r="242" spans="3:5" s="1" customFormat="1" ht="12.75">
      <c r="C242" s="33"/>
      <c r="D242" s="33"/>
      <c r="E242" s="33"/>
    </row>
    <row r="243" spans="3:5" s="1" customFormat="1" ht="12.75">
      <c r="C243" s="33"/>
      <c r="D243" s="33"/>
      <c r="E243" s="33"/>
    </row>
    <row r="244" spans="3:5" s="1" customFormat="1" ht="12.75">
      <c r="C244" s="33"/>
      <c r="D244" s="33"/>
      <c r="E244" s="33"/>
    </row>
    <row r="245" spans="3:5" s="1" customFormat="1" ht="12.75">
      <c r="C245" s="33"/>
      <c r="D245" s="33"/>
      <c r="E245" s="33"/>
    </row>
    <row r="246" spans="3:5" s="1" customFormat="1" ht="12.75">
      <c r="C246" s="33"/>
      <c r="D246" s="33"/>
      <c r="E246" s="33"/>
    </row>
    <row r="247" spans="3:5" s="1" customFormat="1" ht="12.75">
      <c r="C247" s="33"/>
      <c r="D247" s="33"/>
      <c r="E247" s="33"/>
    </row>
    <row r="248" spans="3:5" s="1" customFormat="1" ht="12.75">
      <c r="C248" s="33"/>
      <c r="D248" s="33"/>
      <c r="E248" s="33"/>
    </row>
    <row r="249" spans="3:5" s="1" customFormat="1" ht="12.75">
      <c r="C249" s="33"/>
      <c r="D249" s="33"/>
      <c r="E249" s="33"/>
    </row>
    <row r="250" spans="3:5" s="1" customFormat="1" ht="12.75">
      <c r="C250" s="33"/>
      <c r="D250" s="33"/>
      <c r="E250" s="33"/>
    </row>
    <row r="251" spans="3:5" s="1" customFormat="1" ht="12.75">
      <c r="C251" s="33"/>
      <c r="D251" s="33"/>
      <c r="E251" s="33"/>
    </row>
    <row r="252" spans="3:5" s="1" customFormat="1" ht="12.75">
      <c r="C252" s="33"/>
      <c r="D252" s="33"/>
      <c r="E252" s="33"/>
    </row>
    <row r="253" spans="3:5" s="1" customFormat="1" ht="12.75">
      <c r="C253" s="33"/>
      <c r="D253" s="33"/>
      <c r="E253" s="33"/>
    </row>
    <row r="254" spans="3:5" s="1" customFormat="1" ht="12.75">
      <c r="C254" s="33"/>
      <c r="D254" s="33"/>
      <c r="E254" s="33"/>
    </row>
    <row r="255" spans="3:5" s="1" customFormat="1" ht="12.75">
      <c r="C255" s="33"/>
      <c r="D255" s="33"/>
      <c r="E255" s="33"/>
    </row>
    <row r="256" spans="3:5" s="1" customFormat="1" ht="12.75">
      <c r="C256" s="33"/>
      <c r="D256" s="33"/>
      <c r="E256" s="33"/>
    </row>
    <row r="257" spans="3:5" s="1" customFormat="1" ht="12.75">
      <c r="C257" s="33"/>
      <c r="D257" s="33"/>
      <c r="E257" s="33"/>
    </row>
    <row r="258" spans="3:5" s="1" customFormat="1" ht="12.75">
      <c r="C258" s="33"/>
      <c r="D258" s="33"/>
      <c r="E258" s="33"/>
    </row>
    <row r="259" spans="3:5" s="1" customFormat="1" ht="12.75">
      <c r="C259" s="33"/>
      <c r="D259" s="33"/>
      <c r="E259" s="33"/>
    </row>
    <row r="260" spans="3:5" s="1" customFormat="1" ht="12.75">
      <c r="C260" s="33"/>
      <c r="D260" s="33"/>
      <c r="E260" s="33"/>
    </row>
    <row r="261" spans="3:5" s="1" customFormat="1" ht="12.75">
      <c r="C261" s="33"/>
      <c r="D261" s="33"/>
      <c r="E261" s="33"/>
    </row>
    <row r="262" spans="3:5" s="1" customFormat="1" ht="12.75">
      <c r="C262" s="33"/>
      <c r="D262" s="33"/>
      <c r="E262" s="33"/>
    </row>
    <row r="263" spans="3:5" s="1" customFormat="1" ht="12.75">
      <c r="C263" s="33"/>
      <c r="D263" s="33"/>
      <c r="E263" s="33"/>
    </row>
    <row r="264" spans="3:5" s="1" customFormat="1" ht="12.75">
      <c r="C264" s="33"/>
      <c r="D264" s="33"/>
      <c r="E264" s="33"/>
    </row>
    <row r="265" spans="3:5" s="1" customFormat="1" ht="12.75">
      <c r="C265" s="33"/>
      <c r="D265" s="33"/>
      <c r="E265" s="33"/>
    </row>
    <row r="266" spans="3:5" s="1" customFormat="1" ht="12.75">
      <c r="C266" s="33"/>
      <c r="D266" s="33"/>
      <c r="E266" s="33"/>
    </row>
    <row r="267" spans="3:5" s="1" customFormat="1" ht="12.75">
      <c r="C267" s="33"/>
      <c r="D267" s="33"/>
      <c r="E267" s="33"/>
    </row>
    <row r="268" spans="3:5" s="1" customFormat="1" ht="12.75">
      <c r="C268" s="33"/>
      <c r="D268" s="33"/>
      <c r="E268" s="33"/>
    </row>
    <row r="269" spans="3:5" s="1" customFormat="1" ht="12.75">
      <c r="C269" s="33"/>
      <c r="D269" s="33"/>
      <c r="E269" s="33"/>
    </row>
    <row r="270" spans="3:5" s="1" customFormat="1" ht="12.75">
      <c r="C270" s="33"/>
      <c r="D270" s="33"/>
      <c r="E270" s="33"/>
    </row>
    <row r="271" spans="3:5" s="1" customFormat="1" ht="12.75">
      <c r="C271" s="33"/>
      <c r="D271" s="33"/>
      <c r="E271" s="33"/>
    </row>
    <row r="272" spans="3:5" s="1" customFormat="1" ht="12.75">
      <c r="C272" s="33"/>
      <c r="D272" s="33"/>
      <c r="E272" s="33"/>
    </row>
    <row r="273" spans="3:5" s="1" customFormat="1" ht="12.75">
      <c r="C273" s="33"/>
      <c r="D273" s="33"/>
      <c r="E273" s="33"/>
    </row>
    <row r="274" spans="3:5" s="1" customFormat="1" ht="12.75">
      <c r="C274" s="33"/>
      <c r="D274" s="33"/>
      <c r="E274" s="33"/>
    </row>
    <row r="275" spans="3:5" s="1" customFormat="1" ht="12.75">
      <c r="C275" s="33"/>
      <c r="D275" s="33"/>
      <c r="E275" s="33"/>
    </row>
    <row r="276" spans="3:5" s="1" customFormat="1" ht="12.75">
      <c r="C276" s="33"/>
      <c r="D276" s="33"/>
      <c r="E276" s="33"/>
    </row>
    <row r="277" spans="3:5" s="1" customFormat="1" ht="12.75">
      <c r="C277" s="33"/>
      <c r="D277" s="33"/>
      <c r="E277" s="33"/>
    </row>
    <row r="278" spans="3:5" s="1" customFormat="1" ht="12.75">
      <c r="C278" s="33"/>
      <c r="D278" s="33"/>
      <c r="E278" s="33"/>
    </row>
    <row r="279" spans="3:5" s="1" customFormat="1" ht="12.75">
      <c r="C279" s="33"/>
      <c r="D279" s="33"/>
      <c r="E279" s="33"/>
    </row>
    <row r="280" spans="3:5" s="1" customFormat="1" ht="12.75">
      <c r="C280" s="33"/>
      <c r="D280" s="33"/>
      <c r="E280" s="33"/>
    </row>
    <row r="281" spans="3:5" s="1" customFormat="1" ht="12.75">
      <c r="C281" s="33"/>
      <c r="D281" s="33"/>
      <c r="E281" s="33"/>
    </row>
    <row r="282" spans="3:5" s="1" customFormat="1" ht="12.75">
      <c r="C282" s="33"/>
      <c r="D282" s="33"/>
      <c r="E282" s="33"/>
    </row>
    <row r="283" spans="3:5" s="1" customFormat="1" ht="12.75">
      <c r="C283" s="33"/>
      <c r="D283" s="33"/>
      <c r="E283" s="33"/>
    </row>
    <row r="284" spans="3:5" s="1" customFormat="1" ht="12.75">
      <c r="C284" s="33"/>
      <c r="D284" s="33"/>
      <c r="E284" s="33"/>
    </row>
    <row r="285" spans="3:5" s="1" customFormat="1" ht="12.75">
      <c r="C285" s="33"/>
      <c r="D285" s="33"/>
      <c r="E285" s="33"/>
    </row>
    <row r="286" spans="3:5" s="1" customFormat="1" ht="12.75">
      <c r="C286" s="33"/>
      <c r="D286" s="33"/>
      <c r="E286" s="33"/>
    </row>
    <row r="287" spans="3:5" s="1" customFormat="1" ht="12.75">
      <c r="C287" s="33"/>
      <c r="D287" s="33"/>
      <c r="E287" s="33"/>
    </row>
    <row r="288" spans="3:5" s="1" customFormat="1" ht="12.75">
      <c r="C288" s="33"/>
      <c r="D288" s="33"/>
      <c r="E288" s="33"/>
    </row>
    <row r="289" spans="3:5" s="1" customFormat="1" ht="12.75">
      <c r="C289" s="33"/>
      <c r="D289" s="33"/>
      <c r="E289" s="33"/>
    </row>
    <row r="290" spans="3:5" s="1" customFormat="1" ht="12.75">
      <c r="C290" s="33"/>
      <c r="D290" s="33"/>
      <c r="E290" s="33"/>
    </row>
    <row r="291" spans="3:5" s="1" customFormat="1" ht="12.75">
      <c r="C291" s="33"/>
      <c r="D291" s="33"/>
      <c r="E291" s="33"/>
    </row>
    <row r="292" spans="3:5" s="1" customFormat="1" ht="12.75">
      <c r="C292" s="33"/>
      <c r="D292" s="33"/>
      <c r="E292" s="33"/>
    </row>
    <row r="293" spans="3:5" s="1" customFormat="1" ht="12.75">
      <c r="C293" s="33"/>
      <c r="D293" s="33"/>
      <c r="E293" s="33"/>
    </row>
    <row r="294" spans="3:5" s="1" customFormat="1" ht="12.75">
      <c r="C294" s="33"/>
      <c r="D294" s="33"/>
      <c r="E294" s="33"/>
    </row>
    <row r="295" spans="3:5" s="1" customFormat="1" ht="12.75">
      <c r="C295" s="33"/>
      <c r="D295" s="33"/>
      <c r="E295" s="33"/>
    </row>
    <row r="296" spans="3:5" s="1" customFormat="1" ht="12.75">
      <c r="C296" s="33"/>
      <c r="D296" s="33"/>
      <c r="E296" s="33"/>
    </row>
    <row r="297" spans="3:5" s="1" customFormat="1" ht="12.75">
      <c r="C297" s="33"/>
      <c r="D297" s="33"/>
      <c r="E297" s="33"/>
    </row>
    <row r="298" spans="3:5" s="1" customFormat="1" ht="12.75">
      <c r="C298" s="33"/>
      <c r="D298" s="33"/>
      <c r="E298" s="33"/>
    </row>
    <row r="299" spans="3:5" s="1" customFormat="1" ht="12.75">
      <c r="C299" s="33"/>
      <c r="D299" s="33"/>
      <c r="E299" s="33"/>
    </row>
    <row r="300" spans="3:5" s="1" customFormat="1" ht="12.75">
      <c r="C300" s="33"/>
      <c r="D300" s="33"/>
      <c r="E300" s="33"/>
    </row>
    <row r="301" spans="3:5" s="1" customFormat="1" ht="12.75">
      <c r="C301" s="33"/>
      <c r="D301" s="33"/>
      <c r="E301" s="33"/>
    </row>
    <row r="302" spans="3:5" s="1" customFormat="1" ht="12.75">
      <c r="C302" s="33"/>
      <c r="D302" s="33"/>
      <c r="E302" s="33"/>
    </row>
    <row r="303" spans="3:5" s="1" customFormat="1" ht="12.75">
      <c r="C303" s="33"/>
      <c r="D303" s="33"/>
      <c r="E303" s="33"/>
    </row>
    <row r="304" spans="3:5" s="1" customFormat="1" ht="12.75">
      <c r="C304" s="33"/>
      <c r="D304" s="33"/>
      <c r="E304" s="33"/>
    </row>
    <row r="305" spans="3:5" s="1" customFormat="1" ht="12.75">
      <c r="C305" s="33"/>
      <c r="D305" s="33"/>
      <c r="E305" s="33"/>
    </row>
    <row r="306" spans="3:5" s="1" customFormat="1" ht="12.75">
      <c r="C306" s="33"/>
      <c r="D306" s="33"/>
      <c r="E306" s="33"/>
    </row>
    <row r="307" spans="3:5" s="1" customFormat="1" ht="12.75">
      <c r="C307" s="33"/>
      <c r="D307" s="33"/>
      <c r="E307" s="33"/>
    </row>
    <row r="308" spans="3:5" s="1" customFormat="1" ht="12.75">
      <c r="C308" s="33"/>
      <c r="D308" s="33"/>
      <c r="E308" s="33"/>
    </row>
    <row r="309" spans="3:5" s="1" customFormat="1" ht="12.75">
      <c r="C309" s="33"/>
      <c r="D309" s="33"/>
      <c r="E309" s="33"/>
    </row>
    <row r="310" spans="3:5" s="1" customFormat="1" ht="12.75">
      <c r="C310" s="33"/>
      <c r="D310" s="33"/>
      <c r="E310" s="33"/>
    </row>
    <row r="311" spans="3:5" s="1" customFormat="1" ht="12.75">
      <c r="C311" s="33"/>
      <c r="D311" s="33"/>
      <c r="E311" s="33"/>
    </row>
    <row r="312" spans="3:5" s="1" customFormat="1" ht="12.75">
      <c r="C312" s="33"/>
      <c r="D312" s="33"/>
      <c r="E312" s="33"/>
    </row>
    <row r="313" spans="3:5" s="1" customFormat="1" ht="12.75">
      <c r="C313" s="33"/>
      <c r="D313" s="33"/>
      <c r="E313" s="33"/>
    </row>
    <row r="314" spans="3:5" s="1" customFormat="1" ht="12.75">
      <c r="C314" s="33"/>
      <c r="D314" s="33"/>
      <c r="E314" s="33"/>
    </row>
    <row r="315" spans="3:5" s="1" customFormat="1" ht="12.75">
      <c r="C315" s="33"/>
      <c r="D315" s="33"/>
      <c r="E315" s="33"/>
    </row>
    <row r="316" spans="3:5" s="1" customFormat="1" ht="12.75">
      <c r="C316" s="33"/>
      <c r="D316" s="33"/>
      <c r="E316" s="33"/>
    </row>
    <row r="317" spans="3:5" s="1" customFormat="1" ht="12.75">
      <c r="C317" s="33"/>
      <c r="D317" s="33"/>
      <c r="E317" s="33"/>
    </row>
    <row r="318" spans="3:5" s="1" customFormat="1" ht="12.75">
      <c r="C318" s="33"/>
      <c r="D318" s="33"/>
      <c r="E318" s="33"/>
    </row>
    <row r="319" spans="3:5" s="1" customFormat="1" ht="12.75">
      <c r="C319" s="33"/>
      <c r="D319" s="33"/>
      <c r="E319" s="33"/>
    </row>
    <row r="320" spans="3:5" s="1" customFormat="1" ht="12.75">
      <c r="C320" s="33"/>
      <c r="D320" s="33"/>
      <c r="E320" s="33"/>
    </row>
    <row r="321" spans="3:5" s="1" customFormat="1" ht="12.75">
      <c r="C321" s="33"/>
      <c r="D321" s="33"/>
      <c r="E321" s="33"/>
    </row>
    <row r="322" spans="3:5" s="1" customFormat="1" ht="12.75">
      <c r="C322" s="33"/>
      <c r="D322" s="33"/>
      <c r="E322" s="33"/>
    </row>
    <row r="323" spans="3:5" s="1" customFormat="1" ht="12.75">
      <c r="C323" s="33"/>
      <c r="D323" s="33"/>
      <c r="E323" s="33"/>
    </row>
    <row r="324" spans="3:5" s="1" customFormat="1" ht="12.75">
      <c r="C324" s="33"/>
      <c r="D324" s="33"/>
      <c r="E324" s="33"/>
    </row>
    <row r="325" spans="3:5" s="1" customFormat="1" ht="12.75">
      <c r="C325" s="33"/>
      <c r="D325" s="33"/>
      <c r="E325" s="33"/>
    </row>
    <row r="326" spans="3:5" s="1" customFormat="1" ht="12.75">
      <c r="C326" s="33"/>
      <c r="D326" s="33"/>
      <c r="E326" s="33"/>
    </row>
    <row r="327" spans="3:5" s="1" customFormat="1" ht="12.75">
      <c r="C327" s="33"/>
      <c r="D327" s="33"/>
      <c r="E327" s="33"/>
    </row>
    <row r="328" spans="3:5" s="1" customFormat="1" ht="12.75">
      <c r="C328" s="33"/>
      <c r="D328" s="33"/>
      <c r="E328" s="33"/>
    </row>
    <row r="329" spans="3:5" s="1" customFormat="1" ht="12.75">
      <c r="C329" s="33"/>
      <c r="D329" s="33"/>
      <c r="E329" s="33"/>
    </row>
    <row r="330" spans="3:5" s="1" customFormat="1" ht="12.75">
      <c r="C330" s="33"/>
      <c r="D330" s="33"/>
      <c r="E330" s="33"/>
    </row>
    <row r="331" spans="3:5" s="1" customFormat="1" ht="12.75">
      <c r="C331" s="33"/>
      <c r="D331" s="33"/>
      <c r="E331" s="33"/>
    </row>
    <row r="332" spans="3:5" s="1" customFormat="1" ht="12.75">
      <c r="C332" s="33"/>
      <c r="D332" s="33"/>
      <c r="E332" s="33"/>
    </row>
    <row r="333" spans="3:5" s="1" customFormat="1" ht="12.75">
      <c r="C333" s="33"/>
      <c r="D333" s="33"/>
      <c r="E333" s="33"/>
    </row>
    <row r="334" spans="3:5" s="1" customFormat="1" ht="12.75">
      <c r="C334" s="33"/>
      <c r="D334" s="33"/>
      <c r="E334" s="33"/>
    </row>
    <row r="335" spans="3:5" s="1" customFormat="1" ht="12.75">
      <c r="C335" s="33"/>
      <c r="D335" s="33"/>
      <c r="E335" s="33"/>
    </row>
    <row r="336" spans="3:5" s="1" customFormat="1" ht="12.75">
      <c r="C336" s="33"/>
      <c r="D336" s="33"/>
      <c r="E336" s="33"/>
    </row>
    <row r="337" spans="3:5" s="1" customFormat="1" ht="12.75">
      <c r="C337" s="33"/>
      <c r="D337" s="33"/>
      <c r="E337" s="33"/>
    </row>
    <row r="338" spans="3:5" s="1" customFormat="1" ht="12.75">
      <c r="C338" s="33"/>
      <c r="D338" s="33"/>
      <c r="E338" s="33"/>
    </row>
    <row r="339" spans="3:5" s="1" customFormat="1" ht="12.75">
      <c r="C339" s="33"/>
      <c r="D339" s="33"/>
      <c r="E339" s="33"/>
    </row>
    <row r="340" spans="3:5" s="1" customFormat="1" ht="12.75">
      <c r="C340" s="33"/>
      <c r="D340" s="33"/>
      <c r="E340" s="33"/>
    </row>
    <row r="341" spans="3:5" s="1" customFormat="1" ht="12.75">
      <c r="C341" s="33"/>
      <c r="D341" s="33"/>
      <c r="E341" s="33"/>
    </row>
    <row r="342" spans="3:5" s="1" customFormat="1" ht="12.75">
      <c r="C342" s="33"/>
      <c r="D342" s="33"/>
      <c r="E342" s="33"/>
    </row>
    <row r="343" spans="3:5" s="1" customFormat="1" ht="12.75">
      <c r="C343" s="33"/>
      <c r="D343" s="33"/>
      <c r="E343" s="33"/>
    </row>
    <row r="344" spans="3:5" s="1" customFormat="1" ht="12.75">
      <c r="C344" s="33"/>
      <c r="D344" s="33"/>
      <c r="E344" s="33"/>
    </row>
    <row r="345" spans="3:5" s="1" customFormat="1" ht="12.75">
      <c r="C345" s="33"/>
      <c r="D345" s="33"/>
      <c r="E345" s="33"/>
    </row>
    <row r="346" spans="3:5" s="1" customFormat="1" ht="12.75">
      <c r="C346" s="33"/>
      <c r="D346" s="33"/>
      <c r="E346" s="33"/>
    </row>
    <row r="347" spans="3:5" s="1" customFormat="1" ht="12.75">
      <c r="C347" s="33"/>
      <c r="D347" s="33"/>
      <c r="E347" s="33"/>
    </row>
    <row r="348" spans="3:5" s="1" customFormat="1" ht="12.75">
      <c r="C348" s="33"/>
      <c r="D348" s="33"/>
      <c r="E348" s="33"/>
    </row>
    <row r="349" spans="3:5" s="1" customFormat="1" ht="12.75">
      <c r="C349" s="33"/>
      <c r="D349" s="33"/>
      <c r="E349" s="33"/>
    </row>
    <row r="350" spans="3:5" s="1" customFormat="1" ht="12.75">
      <c r="C350" s="33"/>
      <c r="D350" s="33"/>
      <c r="E350" s="33"/>
    </row>
    <row r="351" spans="3:5" s="1" customFormat="1" ht="12.75">
      <c r="C351" s="33"/>
      <c r="D351" s="33"/>
      <c r="E351" s="33"/>
    </row>
    <row r="352" spans="3:5" s="1" customFormat="1" ht="12.75">
      <c r="C352" s="33"/>
      <c r="D352" s="33"/>
      <c r="E352" s="33"/>
    </row>
    <row r="353" spans="3:5" s="1" customFormat="1" ht="12.75">
      <c r="C353" s="33"/>
      <c r="D353" s="33"/>
      <c r="E353" s="33"/>
    </row>
    <row r="354" spans="3:5" s="1" customFormat="1" ht="12.75">
      <c r="C354" s="33"/>
      <c r="D354" s="33"/>
      <c r="E354" s="33"/>
    </row>
    <row r="355" spans="3:5" s="1" customFormat="1" ht="12.75">
      <c r="C355" s="33"/>
      <c r="D355" s="33"/>
      <c r="E355" s="33"/>
    </row>
    <row r="356" spans="3:5" s="1" customFormat="1" ht="12.75">
      <c r="C356" s="33"/>
      <c r="D356" s="33"/>
      <c r="E356" s="33"/>
    </row>
    <row r="357" spans="3:5" s="1" customFormat="1" ht="12.75">
      <c r="C357" s="33"/>
      <c r="D357" s="33"/>
      <c r="E357" s="33"/>
    </row>
    <row r="358" spans="3:5" s="1" customFormat="1" ht="12.75">
      <c r="C358" s="33"/>
      <c r="D358" s="33"/>
      <c r="E358" s="33"/>
    </row>
    <row r="359" spans="3:5" s="1" customFormat="1" ht="12.75">
      <c r="C359" s="33"/>
      <c r="D359" s="33"/>
      <c r="E359" s="33"/>
    </row>
    <row r="360" spans="3:5" s="1" customFormat="1" ht="12.75">
      <c r="C360" s="33"/>
      <c r="D360" s="33"/>
      <c r="E360" s="33"/>
    </row>
    <row r="361" spans="3:5" s="1" customFormat="1" ht="12.75">
      <c r="C361" s="33"/>
      <c r="D361" s="33"/>
      <c r="E361" s="33"/>
    </row>
    <row r="362" spans="3:5" s="1" customFormat="1" ht="12.75">
      <c r="C362" s="33"/>
      <c r="D362" s="33"/>
      <c r="E362" s="33"/>
    </row>
    <row r="363" spans="3:5" s="1" customFormat="1" ht="12.75">
      <c r="C363" s="33"/>
      <c r="D363" s="33"/>
      <c r="E363" s="33"/>
    </row>
    <row r="364" spans="3:5" s="1" customFormat="1" ht="12.75">
      <c r="C364" s="33"/>
      <c r="D364" s="33"/>
      <c r="E364" s="33"/>
    </row>
    <row r="365" spans="3:5" s="1" customFormat="1" ht="12.75">
      <c r="C365" s="33"/>
      <c r="D365" s="33"/>
      <c r="E365" s="33"/>
    </row>
    <row r="366" spans="3:5" s="1" customFormat="1" ht="12.75">
      <c r="C366" s="33"/>
      <c r="D366" s="33"/>
      <c r="E366" s="33"/>
    </row>
    <row r="367" spans="3:5" s="1" customFormat="1" ht="12.75">
      <c r="C367" s="33"/>
      <c r="D367" s="33"/>
      <c r="E367" s="33"/>
    </row>
    <row r="368" spans="3:5" s="1" customFormat="1" ht="12.75">
      <c r="C368" s="33"/>
      <c r="D368" s="33"/>
      <c r="E368" s="33"/>
    </row>
    <row r="369" spans="3:5" s="1" customFormat="1" ht="12.75">
      <c r="C369" s="33"/>
      <c r="D369" s="33"/>
      <c r="E369" s="33"/>
    </row>
    <row r="370" spans="3:5" s="1" customFormat="1" ht="12.75">
      <c r="C370" s="33"/>
      <c r="D370" s="33"/>
      <c r="E370" s="33"/>
    </row>
    <row r="371" spans="3:5" s="1" customFormat="1" ht="12.75">
      <c r="C371" s="33"/>
      <c r="D371" s="33"/>
      <c r="E371" s="33"/>
    </row>
    <row r="372" spans="3:5" s="1" customFormat="1" ht="12.75">
      <c r="C372" s="33"/>
      <c r="D372" s="33"/>
      <c r="E372" s="33"/>
    </row>
    <row r="373" spans="3:5" s="1" customFormat="1" ht="12.75">
      <c r="C373" s="33"/>
      <c r="D373" s="33"/>
      <c r="E373" s="33"/>
    </row>
    <row r="374" spans="3:5" s="1" customFormat="1" ht="12.75">
      <c r="C374" s="33"/>
      <c r="D374" s="33"/>
      <c r="E374" s="33"/>
    </row>
    <row r="375" spans="3:5" s="1" customFormat="1" ht="12.75">
      <c r="C375" s="33"/>
      <c r="D375" s="33"/>
      <c r="E375" s="33"/>
    </row>
    <row r="376" spans="3:5" s="1" customFormat="1" ht="12.75">
      <c r="C376" s="33"/>
      <c r="D376" s="33"/>
      <c r="E376" s="33"/>
    </row>
    <row r="377" spans="3:5" s="1" customFormat="1" ht="12.75">
      <c r="C377" s="33"/>
      <c r="D377" s="33"/>
      <c r="E377" s="33"/>
    </row>
    <row r="378" spans="3:5" s="1" customFormat="1" ht="12.75">
      <c r="C378" s="33"/>
      <c r="D378" s="33"/>
      <c r="E378" s="33"/>
    </row>
    <row r="379" spans="3:5" s="1" customFormat="1" ht="12.75">
      <c r="C379" s="33"/>
      <c r="D379" s="33"/>
      <c r="E379" s="33"/>
    </row>
    <row r="380" spans="3:5" s="1" customFormat="1" ht="12.75">
      <c r="C380" s="33"/>
      <c r="D380" s="33"/>
      <c r="E380" s="33"/>
    </row>
    <row r="381" spans="3:5" s="1" customFormat="1" ht="12.75">
      <c r="C381" s="33"/>
      <c r="D381" s="33"/>
      <c r="E381" s="33"/>
    </row>
    <row r="382" spans="3:5" s="1" customFormat="1" ht="12.75">
      <c r="C382" s="33"/>
      <c r="D382" s="33"/>
      <c r="E382" s="33"/>
    </row>
    <row r="383" spans="3:5" s="1" customFormat="1" ht="12.75">
      <c r="C383" s="33"/>
      <c r="D383" s="33"/>
      <c r="E383" s="33"/>
    </row>
    <row r="384" spans="3:5" s="1" customFormat="1" ht="12.75">
      <c r="C384" s="33"/>
      <c r="D384" s="33"/>
      <c r="E384" s="33"/>
    </row>
    <row r="385" spans="3:5" s="1" customFormat="1" ht="12.75">
      <c r="C385" s="33"/>
      <c r="D385" s="33"/>
      <c r="E385" s="33"/>
    </row>
    <row r="386" spans="3:5" s="1" customFormat="1" ht="12.75">
      <c r="C386" s="33"/>
      <c r="D386" s="33"/>
      <c r="E386" s="33"/>
    </row>
    <row r="387" spans="3:5" s="1" customFormat="1" ht="12.75">
      <c r="C387" s="33"/>
      <c r="D387" s="33"/>
      <c r="E387" s="33"/>
    </row>
    <row r="388" spans="3:5" s="1" customFormat="1" ht="12.75">
      <c r="C388" s="33"/>
      <c r="D388" s="33"/>
      <c r="E388" s="33"/>
    </row>
    <row r="389" spans="3:5" s="1" customFormat="1" ht="12.75">
      <c r="C389" s="33"/>
      <c r="D389" s="33"/>
      <c r="E389" s="33"/>
    </row>
    <row r="390" spans="3:5" s="1" customFormat="1" ht="12.75">
      <c r="C390" s="33"/>
      <c r="D390" s="33"/>
      <c r="E390" s="33"/>
    </row>
    <row r="391" spans="3:5" s="1" customFormat="1" ht="12.75">
      <c r="C391" s="33"/>
      <c r="D391" s="33"/>
      <c r="E391" s="33"/>
    </row>
    <row r="392" spans="3:5" s="1" customFormat="1" ht="12.75">
      <c r="C392" s="33"/>
      <c r="D392" s="33"/>
      <c r="E392" s="33"/>
    </row>
    <row r="393" spans="3:5" s="1" customFormat="1" ht="12.75">
      <c r="C393" s="33"/>
      <c r="D393" s="33"/>
      <c r="E393" s="33"/>
    </row>
    <row r="394" spans="3:5" s="1" customFormat="1" ht="12.75">
      <c r="C394" s="33"/>
      <c r="D394" s="33"/>
      <c r="E394" s="33"/>
    </row>
    <row r="395" spans="3:5" s="1" customFormat="1" ht="12.75">
      <c r="C395" s="33"/>
      <c r="D395" s="33"/>
      <c r="E395" s="33"/>
    </row>
    <row r="396" spans="3:5" s="1" customFormat="1" ht="12.75">
      <c r="C396" s="33"/>
      <c r="D396" s="33"/>
      <c r="E396" s="33"/>
    </row>
    <row r="397" spans="3:5" s="1" customFormat="1" ht="12.75">
      <c r="C397" s="33"/>
      <c r="D397" s="33"/>
      <c r="E397" s="33"/>
    </row>
    <row r="398" spans="3:5" s="1" customFormat="1" ht="12.75">
      <c r="C398" s="33"/>
      <c r="D398" s="33"/>
      <c r="E398" s="33"/>
    </row>
    <row r="399" spans="3:5" s="1" customFormat="1" ht="12.75">
      <c r="C399" s="33"/>
      <c r="D399" s="33"/>
      <c r="E399" s="33"/>
    </row>
    <row r="400" spans="3:5" s="1" customFormat="1" ht="12.75">
      <c r="C400" s="33"/>
      <c r="D400" s="33"/>
      <c r="E400" s="33"/>
    </row>
    <row r="401" spans="3:5" s="1" customFormat="1" ht="12.75">
      <c r="C401" s="33"/>
      <c r="D401" s="33"/>
      <c r="E401" s="33"/>
    </row>
    <row r="402" spans="3:5" s="1" customFormat="1" ht="12.75">
      <c r="C402" s="33"/>
      <c r="D402" s="33"/>
      <c r="E402" s="33"/>
    </row>
    <row r="403" spans="3:5" s="1" customFormat="1" ht="12.75">
      <c r="C403" s="33"/>
      <c r="D403" s="33"/>
      <c r="E403" s="33"/>
    </row>
    <row r="404" spans="3:5" s="1" customFormat="1" ht="12.75">
      <c r="C404" s="33"/>
      <c r="D404" s="33"/>
      <c r="E404" s="33"/>
    </row>
    <row r="405" spans="3:5" s="1" customFormat="1" ht="12.75">
      <c r="C405" s="33"/>
      <c r="D405" s="33"/>
      <c r="E405" s="33"/>
    </row>
    <row r="406" spans="3:5" s="1" customFormat="1" ht="12.75">
      <c r="C406" s="33"/>
      <c r="D406" s="33"/>
      <c r="E406" s="33"/>
    </row>
    <row r="407" spans="3:5" s="1" customFormat="1" ht="12.75">
      <c r="C407" s="33"/>
      <c r="D407" s="33"/>
      <c r="E407" s="33"/>
    </row>
    <row r="408" spans="3:5" s="1" customFormat="1" ht="12.75">
      <c r="C408" s="33"/>
      <c r="D408" s="33"/>
      <c r="E408" s="33"/>
    </row>
    <row r="409" spans="3:5" s="1" customFormat="1" ht="12.75">
      <c r="C409" s="33"/>
      <c r="D409" s="33"/>
      <c r="E409" s="33"/>
    </row>
    <row r="410" spans="3:5" s="1" customFormat="1" ht="12.75">
      <c r="C410" s="33"/>
      <c r="D410" s="33"/>
      <c r="E410" s="33"/>
    </row>
    <row r="411" spans="3:5" s="1" customFormat="1" ht="12.75">
      <c r="C411" s="33"/>
      <c r="D411" s="33"/>
      <c r="E411" s="33"/>
    </row>
    <row r="412" spans="3:5" s="1" customFormat="1" ht="12.75">
      <c r="C412" s="33"/>
      <c r="D412" s="33"/>
      <c r="E412" s="33"/>
    </row>
    <row r="413" spans="3:5" s="1" customFormat="1" ht="12.75">
      <c r="C413" s="33"/>
      <c r="D413" s="33"/>
      <c r="E413" s="33"/>
    </row>
    <row r="414" spans="3:5" s="1" customFormat="1" ht="12.75">
      <c r="C414" s="33"/>
      <c r="D414" s="33"/>
      <c r="E414" s="33"/>
    </row>
    <row r="415" spans="3:5" s="1" customFormat="1" ht="12.75">
      <c r="C415" s="33"/>
      <c r="D415" s="33"/>
      <c r="E415" s="33"/>
    </row>
    <row r="416" spans="3:5" s="1" customFormat="1" ht="12.75">
      <c r="C416" s="33"/>
      <c r="D416" s="33"/>
      <c r="E416" s="33"/>
    </row>
    <row r="417" spans="3:5" s="1" customFormat="1" ht="12.75">
      <c r="C417" s="33"/>
      <c r="D417" s="33"/>
      <c r="E417" s="33"/>
    </row>
    <row r="418" spans="3:5" s="1" customFormat="1" ht="12.75">
      <c r="C418" s="33"/>
      <c r="D418" s="33"/>
      <c r="E418" s="33"/>
    </row>
    <row r="419" spans="3:5" s="1" customFormat="1" ht="12.75">
      <c r="C419" s="33"/>
      <c r="D419" s="33"/>
      <c r="E419" s="33"/>
    </row>
    <row r="420" spans="3:5" s="1" customFormat="1" ht="12.75">
      <c r="C420" s="33"/>
      <c r="D420" s="33"/>
      <c r="E420" s="33"/>
    </row>
    <row r="421" spans="3:5" s="1" customFormat="1" ht="12.75">
      <c r="C421" s="33"/>
      <c r="D421" s="33"/>
      <c r="E421" s="33"/>
    </row>
    <row r="422" spans="3:5" s="1" customFormat="1" ht="12.75">
      <c r="C422" s="33"/>
      <c r="D422" s="33"/>
      <c r="E422" s="33"/>
    </row>
    <row r="423" spans="3:5" s="1" customFormat="1" ht="12.75">
      <c r="C423" s="33"/>
      <c r="D423" s="33"/>
      <c r="E423" s="33"/>
    </row>
    <row r="424" spans="3:5" s="1" customFormat="1" ht="12.75">
      <c r="C424" s="33"/>
      <c r="D424" s="33"/>
      <c r="E424" s="33"/>
    </row>
    <row r="425" spans="3:5" s="1" customFormat="1" ht="12.75">
      <c r="C425" s="33"/>
      <c r="D425" s="33"/>
      <c r="E425" s="33"/>
    </row>
    <row r="426" spans="3:5" s="1" customFormat="1" ht="12.75">
      <c r="C426" s="33"/>
      <c r="D426" s="33"/>
      <c r="E426" s="33"/>
    </row>
    <row r="427" spans="3:5" s="1" customFormat="1" ht="12.75">
      <c r="C427" s="33"/>
      <c r="D427" s="33"/>
      <c r="E427" s="33"/>
    </row>
    <row r="428" spans="3:5" s="1" customFormat="1" ht="12.75">
      <c r="C428" s="33"/>
      <c r="D428" s="33"/>
      <c r="E428" s="33"/>
    </row>
    <row r="429" spans="3:5" s="1" customFormat="1" ht="12.75">
      <c r="C429" s="33"/>
      <c r="D429" s="33"/>
      <c r="E429" s="33"/>
    </row>
    <row r="430" spans="3:5" s="1" customFormat="1" ht="12.75">
      <c r="C430" s="33"/>
      <c r="D430" s="33"/>
      <c r="E430" s="33"/>
    </row>
    <row r="431" spans="3:5" s="1" customFormat="1" ht="12.75">
      <c r="C431" s="33"/>
      <c r="D431" s="33"/>
      <c r="E431" s="33"/>
    </row>
    <row r="432" spans="3:5" s="1" customFormat="1" ht="12.75">
      <c r="C432" s="33"/>
      <c r="D432" s="33"/>
      <c r="E432" s="33"/>
    </row>
    <row r="433" spans="3:5" s="1" customFormat="1" ht="12.75">
      <c r="C433" s="33"/>
      <c r="D433" s="33"/>
      <c r="E433" s="33"/>
    </row>
    <row r="434" spans="3:5" s="1" customFormat="1" ht="12.75">
      <c r="C434" s="33"/>
      <c r="D434" s="33"/>
      <c r="E434" s="33"/>
    </row>
    <row r="435" spans="3:5" s="1" customFormat="1" ht="12.75">
      <c r="C435" s="33"/>
      <c r="D435" s="33"/>
      <c r="E435" s="33"/>
    </row>
    <row r="436" spans="3:5" s="1" customFormat="1" ht="12.75">
      <c r="C436" s="33"/>
      <c r="D436" s="33"/>
      <c r="E436" s="33"/>
    </row>
    <row r="437" spans="3:5" s="1" customFormat="1" ht="12.75">
      <c r="C437" s="33"/>
      <c r="D437" s="33"/>
      <c r="E437" s="33"/>
    </row>
    <row r="438" spans="3:5" s="1" customFormat="1" ht="12.75">
      <c r="C438" s="33"/>
      <c r="D438" s="33"/>
      <c r="E438" s="33"/>
    </row>
    <row r="439" spans="3:5" s="1" customFormat="1" ht="12.75">
      <c r="C439" s="33"/>
      <c r="D439" s="33"/>
      <c r="E439" s="33"/>
    </row>
    <row r="440" spans="3:5" s="1" customFormat="1" ht="12.75">
      <c r="C440" s="33"/>
      <c r="D440" s="33"/>
      <c r="E440" s="33"/>
    </row>
    <row r="441" spans="3:5" s="1" customFormat="1" ht="12.75">
      <c r="C441" s="33"/>
      <c r="D441" s="33"/>
      <c r="E441" s="33"/>
    </row>
    <row r="442" spans="3:5" s="1" customFormat="1" ht="12.75">
      <c r="C442" s="33"/>
      <c r="D442" s="33"/>
      <c r="E442" s="33"/>
    </row>
    <row r="443" spans="3:5" s="1" customFormat="1" ht="12.75">
      <c r="C443" s="33"/>
      <c r="D443" s="33"/>
      <c r="E443" s="33"/>
    </row>
    <row r="444" spans="3:5" s="1" customFormat="1" ht="12.75">
      <c r="C444" s="33"/>
      <c r="D444" s="33"/>
      <c r="E444" s="33"/>
    </row>
    <row r="445" spans="3:5" s="1" customFormat="1" ht="12.75">
      <c r="C445" s="33"/>
      <c r="D445" s="33"/>
      <c r="E445" s="33"/>
    </row>
    <row r="446" spans="3:5" s="1" customFormat="1" ht="12.75">
      <c r="C446" s="33"/>
      <c r="D446" s="33"/>
      <c r="E446" s="33"/>
    </row>
    <row r="447" spans="3:5" s="1" customFormat="1" ht="12.75">
      <c r="C447" s="33"/>
      <c r="D447" s="33"/>
      <c r="E447" s="33"/>
    </row>
    <row r="448" spans="3:5" s="1" customFormat="1" ht="12.75">
      <c r="C448" s="33"/>
      <c r="D448" s="33"/>
      <c r="E448" s="33"/>
    </row>
    <row r="449" spans="3:5" s="1" customFormat="1" ht="12.75">
      <c r="C449" s="33"/>
      <c r="D449" s="33"/>
      <c r="E449" s="33"/>
    </row>
    <row r="450" spans="3:5" s="1" customFormat="1" ht="12.75">
      <c r="C450" s="33"/>
      <c r="D450" s="33"/>
      <c r="E450" s="33"/>
    </row>
    <row r="451" spans="3:5" s="1" customFormat="1" ht="12.75">
      <c r="C451" s="33"/>
      <c r="D451" s="33"/>
      <c r="E451" s="33"/>
    </row>
    <row r="452" spans="3:5" s="1" customFormat="1" ht="12.75">
      <c r="C452" s="33"/>
      <c r="D452" s="33"/>
      <c r="E452" s="33"/>
    </row>
    <row r="453" spans="3:5" s="1" customFormat="1" ht="12.75">
      <c r="C453" s="33"/>
      <c r="D453" s="33"/>
      <c r="E453" s="33"/>
    </row>
    <row r="454" spans="3:5" s="1" customFormat="1" ht="12.75">
      <c r="C454" s="33"/>
      <c r="D454" s="33"/>
      <c r="E454" s="33"/>
    </row>
    <row r="455" spans="3:5" s="1" customFormat="1" ht="12.75">
      <c r="C455" s="33"/>
      <c r="D455" s="33"/>
      <c r="E455" s="33"/>
    </row>
    <row r="456" spans="3:5" s="1" customFormat="1" ht="12.75">
      <c r="C456" s="33"/>
      <c r="D456" s="33"/>
      <c r="E456" s="33"/>
    </row>
    <row r="457" spans="3:5" s="1" customFormat="1" ht="12.75">
      <c r="C457" s="33"/>
      <c r="D457" s="33"/>
      <c r="E457" s="33"/>
    </row>
    <row r="458" spans="3:5" s="1" customFormat="1" ht="12.75">
      <c r="C458" s="33"/>
      <c r="D458" s="33"/>
      <c r="E458" s="33"/>
    </row>
    <row r="459" spans="3:5" s="1" customFormat="1" ht="12.75">
      <c r="C459" s="33"/>
      <c r="D459" s="33"/>
      <c r="E459" s="33"/>
    </row>
    <row r="460" spans="3:5" s="1" customFormat="1" ht="12.75">
      <c r="C460" s="33"/>
      <c r="D460" s="33"/>
      <c r="E460" s="33"/>
    </row>
    <row r="461" spans="3:5" s="1" customFormat="1" ht="12.75">
      <c r="C461" s="33"/>
      <c r="D461" s="33"/>
      <c r="E461" s="33"/>
    </row>
    <row r="462" spans="3:5" s="1" customFormat="1" ht="12.75">
      <c r="C462" s="33"/>
      <c r="D462" s="33"/>
      <c r="E462" s="33"/>
    </row>
    <row r="463" spans="3:5" s="1" customFormat="1" ht="12.75">
      <c r="C463" s="33"/>
      <c r="D463" s="33"/>
      <c r="E463" s="33"/>
    </row>
    <row r="464" spans="3:5" s="1" customFormat="1" ht="12.75">
      <c r="C464" s="33"/>
      <c r="D464" s="33"/>
      <c r="E464" s="33"/>
    </row>
    <row r="465" spans="3:5" s="1" customFormat="1" ht="12.75">
      <c r="C465" s="33"/>
      <c r="D465" s="33"/>
      <c r="E465" s="33"/>
    </row>
    <row r="466" spans="3:5" s="1" customFormat="1" ht="12.75">
      <c r="C466" s="33"/>
      <c r="D466" s="33"/>
      <c r="E466" s="33"/>
    </row>
    <row r="467" spans="3:5" s="1" customFormat="1" ht="12.75">
      <c r="C467" s="33"/>
      <c r="D467" s="33"/>
      <c r="E467" s="33"/>
    </row>
    <row r="468" spans="3:5" s="1" customFormat="1" ht="12.75">
      <c r="C468" s="33"/>
      <c r="D468" s="33"/>
      <c r="E468" s="33"/>
    </row>
    <row r="469" spans="3:5" s="1" customFormat="1" ht="12.75">
      <c r="C469" s="33"/>
      <c r="D469" s="33"/>
      <c r="E469" s="33"/>
    </row>
    <row r="470" spans="3:5" s="1" customFormat="1" ht="12.75">
      <c r="C470" s="33"/>
      <c r="D470" s="33"/>
      <c r="E470" s="33"/>
    </row>
    <row r="471" spans="3:5" s="1" customFormat="1" ht="12.75">
      <c r="C471" s="33"/>
      <c r="D471" s="33"/>
      <c r="E471" s="33"/>
    </row>
    <row r="472" spans="3:5" s="1" customFormat="1" ht="12.75">
      <c r="C472" s="33"/>
      <c r="D472" s="33"/>
      <c r="E472" s="33"/>
    </row>
    <row r="473" spans="3:5" s="1" customFormat="1" ht="12.75">
      <c r="C473" s="33"/>
      <c r="D473" s="33"/>
      <c r="E473" s="33"/>
    </row>
    <row r="474" spans="3:5" s="1" customFormat="1" ht="12.75">
      <c r="C474" s="33"/>
      <c r="D474" s="33"/>
      <c r="E474" s="33"/>
    </row>
    <row r="475" spans="3:5" s="1" customFormat="1" ht="12.75">
      <c r="C475" s="33"/>
      <c r="D475" s="33"/>
      <c r="E475" s="33"/>
    </row>
    <row r="476" spans="3:5" s="1" customFormat="1" ht="12.75">
      <c r="C476" s="33"/>
      <c r="D476" s="33"/>
      <c r="E476" s="33"/>
    </row>
    <row r="477" spans="3:5" s="1" customFormat="1" ht="12.75">
      <c r="C477" s="33"/>
      <c r="D477" s="33"/>
      <c r="E477" s="33"/>
    </row>
    <row r="478" spans="3:5" s="1" customFormat="1" ht="12.75">
      <c r="C478" s="33"/>
      <c r="D478" s="33"/>
      <c r="E478" s="33"/>
    </row>
    <row r="479" spans="3:5" s="1" customFormat="1" ht="12.75">
      <c r="C479" s="33"/>
      <c r="D479" s="33"/>
      <c r="E479" s="33"/>
    </row>
    <row r="480" spans="3:5" s="1" customFormat="1" ht="12.75">
      <c r="C480" s="33"/>
      <c r="D480" s="33"/>
      <c r="E480" s="33"/>
    </row>
    <row r="481" spans="3:5" s="1" customFormat="1" ht="12.75">
      <c r="C481" s="33"/>
      <c r="D481" s="33"/>
      <c r="E481" s="33"/>
    </row>
    <row r="482" spans="3:5" s="1" customFormat="1" ht="12.75">
      <c r="C482" s="33"/>
      <c r="D482" s="33"/>
      <c r="E482" s="33"/>
    </row>
    <row r="483" spans="3:5" s="1" customFormat="1" ht="12.75">
      <c r="C483" s="33"/>
      <c r="D483" s="33"/>
      <c r="E483" s="33"/>
    </row>
    <row r="484" spans="3:5" s="1" customFormat="1" ht="12.75">
      <c r="C484" s="33"/>
      <c r="D484" s="33"/>
      <c r="E484" s="33"/>
    </row>
    <row r="485" spans="3:5" s="1" customFormat="1" ht="12.75">
      <c r="C485" s="33"/>
      <c r="D485" s="33"/>
      <c r="E485" s="33"/>
    </row>
    <row r="486" spans="3:5" s="1" customFormat="1" ht="12.75">
      <c r="C486" s="33"/>
      <c r="D486" s="33"/>
      <c r="E486" s="33"/>
    </row>
    <row r="487" spans="3:5" s="1" customFormat="1" ht="12.75">
      <c r="C487" s="33"/>
      <c r="D487" s="33"/>
      <c r="E487" s="33"/>
    </row>
    <row r="488" spans="3:5" s="1" customFormat="1" ht="12.75">
      <c r="C488" s="33"/>
      <c r="D488" s="33"/>
      <c r="E488" s="33"/>
    </row>
    <row r="489" spans="3:5" s="1" customFormat="1" ht="12.75">
      <c r="C489" s="33"/>
      <c r="D489" s="33"/>
      <c r="E489" s="33"/>
    </row>
    <row r="490" spans="3:5" s="1" customFormat="1" ht="12.75">
      <c r="C490" s="33"/>
      <c r="D490" s="33"/>
      <c r="E490" s="33"/>
    </row>
    <row r="491" spans="3:5" s="1" customFormat="1" ht="12.75">
      <c r="C491" s="33"/>
      <c r="D491" s="33"/>
      <c r="E491" s="33"/>
    </row>
    <row r="492" spans="3:5" s="1" customFormat="1" ht="12.75">
      <c r="C492" s="33"/>
      <c r="D492" s="33"/>
      <c r="E492" s="33"/>
    </row>
    <row r="493" spans="3:5" s="1" customFormat="1" ht="12.75">
      <c r="C493" s="33"/>
      <c r="D493" s="33"/>
      <c r="E493" s="33"/>
    </row>
    <row r="494" spans="3:5" s="1" customFormat="1" ht="12.75">
      <c r="C494" s="33"/>
      <c r="D494" s="33"/>
      <c r="E494" s="33"/>
    </row>
    <row r="495" spans="3:5" s="1" customFormat="1" ht="12.75">
      <c r="C495" s="33"/>
      <c r="D495" s="33"/>
      <c r="E495" s="33"/>
    </row>
    <row r="496" spans="3:5" s="1" customFormat="1" ht="12.75">
      <c r="C496" s="33"/>
      <c r="D496" s="33"/>
      <c r="E496" s="33"/>
    </row>
    <row r="497" spans="3:5" s="1" customFormat="1" ht="12.75">
      <c r="C497" s="33"/>
      <c r="D497" s="33"/>
      <c r="E497" s="33"/>
    </row>
    <row r="498" spans="3:5" s="1" customFormat="1" ht="12.75">
      <c r="C498" s="33"/>
      <c r="D498" s="33"/>
      <c r="E498" s="33"/>
    </row>
    <row r="499" spans="3:5" s="1" customFormat="1" ht="12.75">
      <c r="C499" s="33"/>
      <c r="D499" s="33"/>
      <c r="E499" s="33"/>
    </row>
    <row r="500" spans="3:5" s="1" customFormat="1" ht="12.75">
      <c r="C500" s="33"/>
      <c r="D500" s="33"/>
      <c r="E500" s="33"/>
    </row>
    <row r="501" spans="3:5" s="1" customFormat="1" ht="12.75">
      <c r="C501" s="33"/>
      <c r="D501" s="33"/>
      <c r="E501" s="33"/>
    </row>
    <row r="502" spans="3:5" s="1" customFormat="1" ht="12.75">
      <c r="C502" s="33"/>
      <c r="D502" s="33"/>
      <c r="E502" s="33"/>
    </row>
    <row r="503" spans="3:5" s="1" customFormat="1" ht="12.75">
      <c r="C503" s="33"/>
      <c r="D503" s="33"/>
      <c r="E503" s="33"/>
    </row>
    <row r="504" spans="3:5" s="1" customFormat="1" ht="12.75">
      <c r="C504" s="33"/>
      <c r="D504" s="33"/>
      <c r="E504" s="33"/>
    </row>
    <row r="505" spans="3:5" s="1" customFormat="1" ht="12.75">
      <c r="C505" s="33"/>
      <c r="D505" s="33"/>
      <c r="E505" s="33"/>
    </row>
    <row r="506" spans="3:5" s="1" customFormat="1" ht="12.75">
      <c r="C506" s="33"/>
      <c r="D506" s="33"/>
      <c r="E506" s="33"/>
    </row>
    <row r="507" spans="3:5" s="1" customFormat="1" ht="12.75">
      <c r="C507" s="33"/>
      <c r="D507" s="33"/>
      <c r="E507" s="33"/>
    </row>
    <row r="508" spans="3:5" s="1" customFormat="1" ht="12.75">
      <c r="C508" s="33"/>
      <c r="D508" s="33"/>
      <c r="E508" s="33"/>
    </row>
    <row r="509" spans="3:5" s="1" customFormat="1" ht="12.75">
      <c r="C509" s="33"/>
      <c r="D509" s="33"/>
      <c r="E509" s="33"/>
    </row>
    <row r="510" spans="3:5" s="1" customFormat="1" ht="12.75">
      <c r="C510" s="33"/>
      <c r="D510" s="33"/>
      <c r="E510" s="33"/>
    </row>
    <row r="511" spans="3:5" s="1" customFormat="1" ht="12.75">
      <c r="C511" s="33"/>
      <c r="D511" s="33"/>
      <c r="E511" s="33"/>
    </row>
    <row r="512" spans="3:5" s="1" customFormat="1" ht="12.75">
      <c r="C512" s="33"/>
      <c r="D512" s="33"/>
      <c r="E512" s="33"/>
    </row>
    <row r="513" spans="3:5" s="1" customFormat="1" ht="12.75">
      <c r="C513" s="33"/>
      <c r="D513" s="33"/>
      <c r="E513" s="33"/>
    </row>
    <row r="514" spans="3:5" s="1" customFormat="1" ht="12.75">
      <c r="C514" s="33"/>
      <c r="D514" s="33"/>
      <c r="E514" s="33"/>
    </row>
    <row r="515" spans="3:5" s="1" customFormat="1" ht="12.75">
      <c r="C515" s="33"/>
      <c r="D515" s="33"/>
      <c r="E515" s="33"/>
    </row>
    <row r="516" spans="3:5" s="1" customFormat="1" ht="12.75">
      <c r="C516" s="33"/>
      <c r="D516" s="33"/>
      <c r="E516" s="33"/>
    </row>
    <row r="517" spans="3:5" s="1" customFormat="1" ht="12.75">
      <c r="C517" s="33"/>
      <c r="D517" s="33"/>
      <c r="E517" s="33"/>
    </row>
    <row r="518" spans="3:5" s="1" customFormat="1" ht="12.75">
      <c r="C518" s="33"/>
      <c r="D518" s="33"/>
      <c r="E518" s="33"/>
    </row>
    <row r="519" spans="3:5" s="1" customFormat="1" ht="12.75">
      <c r="C519" s="33"/>
      <c r="D519" s="33"/>
      <c r="E519" s="33"/>
    </row>
    <row r="520" spans="3:5" s="1" customFormat="1" ht="12.75">
      <c r="C520" s="33"/>
      <c r="D520" s="33"/>
      <c r="E520" s="33"/>
    </row>
    <row r="521" spans="3:5" s="1" customFormat="1" ht="12.75">
      <c r="C521" s="33"/>
      <c r="D521" s="33"/>
      <c r="E521" s="33"/>
    </row>
    <row r="522" spans="3:5" s="1" customFormat="1" ht="12.75">
      <c r="C522" s="33"/>
      <c r="D522" s="33"/>
      <c r="E522" s="33"/>
    </row>
    <row r="523" spans="3:5" s="1" customFormat="1" ht="12.75">
      <c r="C523" s="33"/>
      <c r="D523" s="33"/>
      <c r="E523" s="33"/>
    </row>
    <row r="524" spans="3:5" s="1" customFormat="1" ht="12.75">
      <c r="C524" s="33"/>
      <c r="D524" s="33"/>
      <c r="E524" s="33"/>
    </row>
    <row r="525" spans="3:5" s="1" customFormat="1" ht="12.75">
      <c r="C525" s="33"/>
      <c r="D525" s="33"/>
      <c r="E525" s="33"/>
    </row>
    <row r="526" spans="3:5" s="1" customFormat="1" ht="12.75">
      <c r="C526" s="33"/>
      <c r="D526" s="33"/>
      <c r="E526" s="33"/>
    </row>
    <row r="527" spans="3:5" s="1" customFormat="1" ht="12.75">
      <c r="C527" s="33"/>
      <c r="D527" s="33"/>
      <c r="E527" s="33"/>
    </row>
    <row r="528" spans="3:5" s="1" customFormat="1" ht="12.75">
      <c r="C528" s="33"/>
      <c r="D528" s="33"/>
      <c r="E528" s="33"/>
    </row>
    <row r="529" spans="3:5" s="1" customFormat="1" ht="12.75">
      <c r="C529" s="33"/>
      <c r="D529" s="33"/>
      <c r="E529" s="33"/>
    </row>
    <row r="530" spans="3:5" s="1" customFormat="1" ht="12.75">
      <c r="C530" s="33"/>
      <c r="D530" s="33"/>
      <c r="E530" s="33"/>
    </row>
    <row r="531" spans="3:5" s="1" customFormat="1" ht="12.75">
      <c r="C531" s="33"/>
      <c r="D531" s="33"/>
      <c r="E531" s="33"/>
    </row>
    <row r="532" spans="3:5" s="1" customFormat="1" ht="12.75">
      <c r="C532" s="33"/>
      <c r="D532" s="33"/>
      <c r="E532" s="33"/>
    </row>
    <row r="533" spans="3:5" s="1" customFormat="1" ht="12.75">
      <c r="C533" s="33"/>
      <c r="D533" s="33"/>
      <c r="E533" s="33"/>
    </row>
    <row r="534" spans="3:5" s="1" customFormat="1" ht="12.75">
      <c r="C534" s="33"/>
      <c r="D534" s="33"/>
      <c r="E534" s="33"/>
    </row>
    <row r="535" spans="3:5" s="1" customFormat="1" ht="12.75">
      <c r="C535" s="33"/>
      <c r="D535" s="33"/>
      <c r="E535" s="33"/>
    </row>
    <row r="536" spans="3:5" s="1" customFormat="1" ht="12.75">
      <c r="C536" s="33"/>
      <c r="D536" s="33"/>
      <c r="E536" s="33"/>
    </row>
    <row r="537" spans="3:5" s="1" customFormat="1" ht="12.75">
      <c r="C537" s="33"/>
      <c r="D537" s="33"/>
      <c r="E537" s="33"/>
    </row>
    <row r="538" spans="3:5" s="1" customFormat="1" ht="12.75">
      <c r="C538" s="33"/>
      <c r="D538" s="33"/>
      <c r="E538" s="33"/>
    </row>
    <row r="539" spans="3:5" s="1" customFormat="1" ht="12.75">
      <c r="C539" s="33"/>
      <c r="D539" s="33"/>
      <c r="E539" s="33"/>
    </row>
    <row r="540" spans="3:5" s="1" customFormat="1" ht="12.75">
      <c r="C540" s="33"/>
      <c r="D540" s="33"/>
      <c r="E540" s="33"/>
    </row>
    <row r="541" spans="3:5" s="1" customFormat="1" ht="12.75">
      <c r="C541" s="33"/>
      <c r="D541" s="33"/>
      <c r="E541" s="33"/>
    </row>
    <row r="542" spans="3:5" s="1" customFormat="1" ht="12.75">
      <c r="C542" s="33"/>
      <c r="D542" s="33"/>
      <c r="E542" s="33"/>
    </row>
    <row r="543" spans="3:5" s="1" customFormat="1" ht="12.75">
      <c r="C543" s="33"/>
      <c r="D543" s="33"/>
      <c r="E543" s="33"/>
    </row>
    <row r="544" spans="3:5" s="1" customFormat="1" ht="12.75">
      <c r="C544" s="33"/>
      <c r="D544" s="33"/>
      <c r="E544" s="33"/>
    </row>
    <row r="545" spans="3:5" s="1" customFormat="1" ht="12.75">
      <c r="C545" s="33"/>
      <c r="D545" s="33"/>
      <c r="E545" s="33"/>
    </row>
    <row r="546" spans="3:5" s="1" customFormat="1" ht="12.75">
      <c r="C546" s="33"/>
      <c r="D546" s="33"/>
      <c r="E546" s="33"/>
    </row>
    <row r="547" spans="3:5" s="1" customFormat="1" ht="12.75">
      <c r="C547" s="33"/>
      <c r="D547" s="33"/>
      <c r="E547" s="33"/>
    </row>
    <row r="548" spans="3:5" s="1" customFormat="1" ht="12.75">
      <c r="C548" s="33"/>
      <c r="D548" s="33"/>
      <c r="E548" s="33"/>
    </row>
    <row r="549" spans="3:5" s="1" customFormat="1" ht="12.75">
      <c r="C549" s="33"/>
      <c r="D549" s="33"/>
      <c r="E549" s="33"/>
    </row>
    <row r="550" spans="3:5" s="1" customFormat="1" ht="12.75">
      <c r="C550" s="33"/>
      <c r="D550" s="33"/>
      <c r="E550" s="33"/>
    </row>
    <row r="551" spans="3:5" s="1" customFormat="1" ht="12.75">
      <c r="C551" s="33"/>
      <c r="D551" s="33"/>
      <c r="E551" s="33"/>
    </row>
    <row r="552" spans="3:5" s="1" customFormat="1" ht="12.75">
      <c r="C552" s="33"/>
      <c r="D552" s="33"/>
      <c r="E552" s="33"/>
    </row>
    <row r="553" spans="3:5" s="1" customFormat="1" ht="12.75">
      <c r="C553" s="33"/>
      <c r="D553" s="33"/>
      <c r="E553" s="33"/>
    </row>
    <row r="554" spans="3:5" s="1" customFormat="1" ht="12.75">
      <c r="C554" s="33"/>
      <c r="D554" s="33"/>
      <c r="E554" s="33"/>
    </row>
    <row r="555" spans="3:5" s="1" customFormat="1" ht="12.75">
      <c r="C555" s="33"/>
      <c r="D555" s="33"/>
      <c r="E555" s="33"/>
    </row>
    <row r="556" spans="3:5" s="1" customFormat="1" ht="12.75">
      <c r="C556" s="33"/>
      <c r="D556" s="33"/>
      <c r="E556" s="33"/>
    </row>
    <row r="557" spans="3:5" s="1" customFormat="1" ht="12.75">
      <c r="C557" s="33"/>
      <c r="D557" s="33"/>
      <c r="E557" s="33"/>
    </row>
    <row r="558" spans="3:5" s="1" customFormat="1" ht="12.75">
      <c r="C558" s="33"/>
      <c r="D558" s="33"/>
      <c r="E558" s="33"/>
    </row>
    <row r="559" spans="3:5" s="1" customFormat="1" ht="12.75">
      <c r="C559" s="33"/>
      <c r="D559" s="33"/>
      <c r="E559" s="33"/>
    </row>
    <row r="560" spans="3:5" s="1" customFormat="1" ht="12.75">
      <c r="C560" s="33"/>
      <c r="D560" s="33"/>
      <c r="E560" s="33"/>
    </row>
    <row r="561" spans="3:5" s="1" customFormat="1" ht="12.75">
      <c r="C561" s="33"/>
      <c r="D561" s="33"/>
      <c r="E561" s="33"/>
    </row>
  </sheetData>
  <sheetProtection algorithmName="SHA-512" hashValue="pEEZku/dPWKS63UClimP34WirWH3vD+8dHVtidK9f7UJfY+z6Vg7M+KAiJgKpUxXUXP9DQTOQOJtXyuRfu4F7A==" saltValue="Yp9YYiXIE8C08Ii5Zjom4g==" spinCount="100000" sheet="1" objects="1" scenarios="1"/>
  <mergeCells count="75">
    <mergeCell ref="B2:E2"/>
    <mergeCell ref="B5:E5"/>
    <mergeCell ref="B6:D6"/>
    <mergeCell ref="B7:D7"/>
    <mergeCell ref="B8:D8"/>
    <mergeCell ref="B3:E3"/>
    <mergeCell ref="B9:D9"/>
    <mergeCell ref="B10:D10"/>
    <mergeCell ref="B11:D11"/>
    <mergeCell ref="B13:E13"/>
    <mergeCell ref="C14:D14"/>
    <mergeCell ref="C15:D15"/>
    <mergeCell ref="B17:E17"/>
    <mergeCell ref="B18:E18"/>
    <mergeCell ref="B19:D19"/>
    <mergeCell ref="B20:D20"/>
    <mergeCell ref="B22:B23"/>
    <mergeCell ref="C22:D22"/>
    <mergeCell ref="E22:E23"/>
    <mergeCell ref="C23:D23"/>
    <mergeCell ref="B24:E24"/>
    <mergeCell ref="C25:D25"/>
    <mergeCell ref="C26:D26"/>
    <mergeCell ref="B28:E28"/>
    <mergeCell ref="B29:E29"/>
    <mergeCell ref="E30:E31"/>
    <mergeCell ref="E33:E37"/>
    <mergeCell ref="B39:D39"/>
    <mergeCell ref="B40:E40"/>
    <mergeCell ref="E41:E42"/>
    <mergeCell ref="B47:E47"/>
    <mergeCell ref="C48:D48"/>
    <mergeCell ref="E48:E61"/>
    <mergeCell ref="C50:D50"/>
    <mergeCell ref="C52:D52"/>
    <mergeCell ref="C53:D53"/>
    <mergeCell ref="C54:D54"/>
    <mergeCell ref="C55:D55"/>
    <mergeCell ref="C56:D56"/>
    <mergeCell ref="C57:D57"/>
    <mergeCell ref="C58:D58"/>
    <mergeCell ref="C59:D59"/>
    <mergeCell ref="C60:D60"/>
    <mergeCell ref="C61:D61"/>
    <mergeCell ref="B62:C62"/>
    <mergeCell ref="B64:C64"/>
    <mergeCell ref="B66:E66"/>
    <mergeCell ref="E67:E72"/>
    <mergeCell ref="D74:E74"/>
    <mergeCell ref="B75:E75"/>
    <mergeCell ref="C76:D76"/>
    <mergeCell ref="B77:C77"/>
    <mergeCell ref="B79:C79"/>
    <mergeCell ref="D80:E80"/>
    <mergeCell ref="B81:E81"/>
    <mergeCell ref="B82:E82"/>
    <mergeCell ref="E83:E84"/>
    <mergeCell ref="B86:D86"/>
    <mergeCell ref="B87:C87"/>
    <mergeCell ref="B89:E89"/>
    <mergeCell ref="E90:E92"/>
    <mergeCell ref="D96:E96"/>
    <mergeCell ref="B97:E97"/>
    <mergeCell ref="B98:C98"/>
    <mergeCell ref="E98:E102"/>
    <mergeCell ref="B99:C99"/>
    <mergeCell ref="B100:C100"/>
    <mergeCell ref="B101:C101"/>
    <mergeCell ref="B102:C102"/>
    <mergeCell ref="B104:E104"/>
    <mergeCell ref="E105:E106"/>
    <mergeCell ref="B109:C109"/>
    <mergeCell ref="E109:E111"/>
    <mergeCell ref="B110:C110"/>
    <mergeCell ref="B111:C111"/>
  </mergeCells>
  <printOptions horizontalCentered="1"/>
  <pageMargins left="0.51180555555555496" right="0.51180555555555496" top="0.62986111111111098" bottom="0.62986111111111098" header="0.51180555555555496" footer="0.31527777777777799"/>
  <pageSetup paperSize="9" firstPageNumber="0" fitToHeight="0" orientation="landscape" horizontalDpi="300" verticalDpi="300"/>
  <headerFooter>
    <oddFooter>&amp;CPágina &amp;P de &amp;N</oddFooter>
  </headerFooter>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3"/>
  <sheetViews>
    <sheetView showGridLines="0" zoomScaleNormal="100" workbookViewId="0">
      <selection activeCell="E16" sqref="E16"/>
    </sheetView>
  </sheetViews>
  <sheetFormatPr defaultColWidth="9.140625" defaultRowHeight="15"/>
  <cols>
    <col min="1" max="1" width="21.85546875" style="96" customWidth="1"/>
    <col min="2" max="2" width="17.140625" style="96" customWidth="1"/>
    <col min="3" max="3" width="16.140625" style="96" customWidth="1"/>
    <col min="4" max="4" width="18" style="96" customWidth="1"/>
    <col min="5" max="5" width="18.140625" style="96" customWidth="1"/>
    <col min="6" max="6" width="17.42578125" style="96" customWidth="1"/>
    <col min="7" max="7" width="16.5703125" style="96" customWidth="1"/>
    <col min="8" max="8" width="17.42578125" style="96" customWidth="1"/>
    <col min="9" max="9" width="24.7109375" style="96" customWidth="1"/>
    <col min="10" max="1024" width="9.140625" style="96"/>
  </cols>
  <sheetData>
    <row r="1" spans="1:12">
      <c r="A1" s="198" t="s">
        <v>172</v>
      </c>
      <c r="B1" s="198"/>
      <c r="C1" s="198"/>
      <c r="D1" s="198"/>
      <c r="E1" s="198"/>
      <c r="F1" s="198"/>
      <c r="G1" s="198"/>
      <c r="H1" s="198"/>
      <c r="I1" s="198"/>
    </row>
    <row r="2" spans="1:12" ht="61.5" customHeight="1">
      <c r="A2" s="97" t="s">
        <v>173</v>
      </c>
      <c r="B2" s="98" t="s">
        <v>174</v>
      </c>
      <c r="C2" s="97" t="s">
        <v>175</v>
      </c>
      <c r="D2" s="97" t="s">
        <v>176</v>
      </c>
      <c r="E2" s="97" t="s">
        <v>177</v>
      </c>
      <c r="F2" s="97" t="s">
        <v>178</v>
      </c>
      <c r="G2" s="97" t="s">
        <v>179</v>
      </c>
      <c r="H2" s="97" t="s">
        <v>180</v>
      </c>
      <c r="I2" s="97" t="s">
        <v>181</v>
      </c>
    </row>
    <row r="3" spans="1:12">
      <c r="A3" s="99" t="s">
        <v>182</v>
      </c>
      <c r="B3" s="100">
        <f>'Coord. Arquivo'!E20</f>
        <v>6335.65</v>
      </c>
      <c r="C3" s="101"/>
      <c r="D3" s="101"/>
      <c r="E3" s="101"/>
      <c r="F3" s="102">
        <f>C3*D3*E3</f>
        <v>0</v>
      </c>
      <c r="G3" s="142"/>
      <c r="H3" s="102">
        <f>IF(((B3*G3)&gt;F3),(-F3),ROUND((-B3*G3),2))</f>
        <v>0</v>
      </c>
      <c r="I3" s="102">
        <f>F3+H3</f>
        <v>0</v>
      </c>
      <c r="K3" s="103"/>
      <c r="L3" s="104"/>
    </row>
    <row r="4" spans="1:12">
      <c r="A4" s="99" t="s">
        <v>164</v>
      </c>
      <c r="B4" s="100">
        <f>'Analista Arquivo'!E20</f>
        <v>4867.51</v>
      </c>
      <c r="C4" s="101"/>
      <c r="D4" s="101"/>
      <c r="E4" s="101"/>
      <c r="F4" s="102">
        <f>C4*D4*E4</f>
        <v>0</v>
      </c>
      <c r="G4" s="142"/>
      <c r="H4" s="102">
        <f>IF(((B4*G4)&gt;F4),(-F4),ROUND((-B4*G4),2))</f>
        <v>0</v>
      </c>
      <c r="I4" s="102">
        <f>F4+H4</f>
        <v>0</v>
      </c>
      <c r="L4" s="104"/>
    </row>
    <row r="5" spans="1:12">
      <c r="A5" s="99" t="s">
        <v>166</v>
      </c>
      <c r="B5" s="100">
        <f>'Téc Arquivo'!E20</f>
        <v>2053.34</v>
      </c>
      <c r="C5" s="101"/>
      <c r="D5" s="101"/>
      <c r="E5" s="101"/>
      <c r="F5" s="102">
        <f>C5*D5*E5</f>
        <v>0</v>
      </c>
      <c r="G5" s="142"/>
      <c r="H5" s="102">
        <f>IF(((B5*G5)&gt;F5),(-F5),ROUND((-B5*G5),2))</f>
        <v>0</v>
      </c>
      <c r="I5" s="102">
        <f>F5+H5</f>
        <v>0</v>
      </c>
      <c r="L5" s="104"/>
    </row>
    <row r="6" spans="1:12">
      <c r="A6" s="99" t="s">
        <v>170</v>
      </c>
      <c r="B6" s="100">
        <f>'Conservador-Restaurador'!E20</f>
        <v>4867.51</v>
      </c>
      <c r="C6" s="101"/>
      <c r="D6" s="101"/>
      <c r="E6" s="101"/>
      <c r="F6" s="102">
        <f>C6*D6*E6</f>
        <v>0</v>
      </c>
      <c r="G6" s="142"/>
      <c r="H6" s="102">
        <f>IF(((B6*G6)&gt;F6),(-F6),ROUND((-B6*G6),2))</f>
        <v>0</v>
      </c>
      <c r="I6" s="102">
        <f>F6+H6</f>
        <v>0</v>
      </c>
      <c r="L6" s="104"/>
    </row>
    <row r="7" spans="1:12">
      <c r="A7" s="105"/>
      <c r="B7" s="106"/>
      <c r="C7" s="107"/>
      <c r="D7" s="107"/>
      <c r="E7" s="107"/>
      <c r="F7" s="107"/>
      <c r="G7" s="107"/>
      <c r="H7" s="107"/>
      <c r="I7" s="107"/>
    </row>
    <row r="8" spans="1:12">
      <c r="A8" s="199" t="s">
        <v>183</v>
      </c>
      <c r="B8" s="199"/>
      <c r="C8" s="199"/>
      <c r="D8" s="199"/>
      <c r="E8" s="199"/>
      <c r="F8" s="199"/>
      <c r="G8" s="199"/>
    </row>
    <row r="9" spans="1:12" ht="57.75" customHeight="1">
      <c r="A9" s="97" t="s">
        <v>173</v>
      </c>
      <c r="B9" s="108" t="s">
        <v>184</v>
      </c>
      <c r="C9" s="108" t="s">
        <v>177</v>
      </c>
      <c r="D9" s="97" t="s">
        <v>185</v>
      </c>
      <c r="E9" s="97" t="s">
        <v>179</v>
      </c>
      <c r="F9" s="97" t="s">
        <v>180</v>
      </c>
      <c r="G9" s="97" t="s">
        <v>186</v>
      </c>
      <c r="I9" s="109"/>
    </row>
    <row r="10" spans="1:12">
      <c r="A10" s="99" t="s">
        <v>182</v>
      </c>
      <c r="B10" s="110"/>
      <c r="C10" s="110"/>
      <c r="D10" s="102">
        <f>B10*C10</f>
        <v>0</v>
      </c>
      <c r="E10" s="143"/>
      <c r="F10" s="111">
        <f>-1*(ROUND(D10*E10,2))</f>
        <v>0</v>
      </c>
      <c r="G10" s="102">
        <f>D10+F10</f>
        <v>0</v>
      </c>
      <c r="H10" s="107"/>
    </row>
    <row r="11" spans="1:12">
      <c r="A11" s="99" t="s">
        <v>164</v>
      </c>
      <c r="B11" s="110"/>
      <c r="C11" s="110"/>
      <c r="D11" s="102">
        <f>B11*C11</f>
        <v>0</v>
      </c>
      <c r="E11" s="143"/>
      <c r="F11" s="111">
        <f>-1*(ROUND(D11*E11,2))</f>
        <v>0</v>
      </c>
      <c r="G11" s="102">
        <f>D11+F11</f>
        <v>0</v>
      </c>
      <c r="H11" s="107"/>
    </row>
    <row r="12" spans="1:12">
      <c r="A12" s="99" t="s">
        <v>166</v>
      </c>
      <c r="B12" s="110"/>
      <c r="C12" s="110"/>
      <c r="D12" s="102">
        <f>B12*C12</f>
        <v>0</v>
      </c>
      <c r="E12" s="143"/>
      <c r="F12" s="111">
        <f>-1*(ROUND(D12*E12,2))</f>
        <v>0</v>
      </c>
      <c r="G12" s="102">
        <f>D12+F12</f>
        <v>0</v>
      </c>
      <c r="H12" s="107"/>
    </row>
    <row r="13" spans="1:12">
      <c r="A13" s="99" t="s">
        <v>170</v>
      </c>
      <c r="B13" s="110"/>
      <c r="C13" s="110"/>
      <c r="D13" s="102">
        <f>B13*C13</f>
        <v>0</v>
      </c>
      <c r="E13" s="143"/>
      <c r="F13" s="111">
        <f>-1*(ROUND(D13*E13,2))</f>
        <v>0</v>
      </c>
      <c r="G13" s="102">
        <f>D13+F13</f>
        <v>0</v>
      </c>
      <c r="H13" s="107"/>
    </row>
  </sheetData>
  <sheetProtection algorithmName="SHA-512" hashValue="GfCo8ATL+ioneDdqAQwiywhhiHj1oBNr/j9E9BxqvLRNgxnoVph+25X3CZE5KTnk3UCn1kTQQx2/9bz8NV0USg==" saltValue="UYxjYtqz+cyhXUN2gaf05g==" spinCount="100000" sheet="1" objects="1" scenarios="1"/>
  <mergeCells count="2">
    <mergeCell ref="A1:I1"/>
    <mergeCell ref="A8:G8"/>
  </mergeCells>
  <pageMargins left="0.51180555555555496" right="0.51180555555555496" top="0.78749999999999998" bottom="0.78749999999999998" header="0.51180555555555496" footer="0.51180555555555496"/>
  <pageSetup paperSize="9" firstPageNumber="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G6"/>
  <sheetViews>
    <sheetView showGridLines="0" zoomScaleNormal="100" workbookViewId="0">
      <selection activeCell="D11" sqref="D11"/>
    </sheetView>
  </sheetViews>
  <sheetFormatPr defaultColWidth="9.140625" defaultRowHeight="15"/>
  <cols>
    <col min="1" max="1" width="24.42578125" style="112" customWidth="1"/>
    <col min="2" max="2" width="28.7109375" style="112" customWidth="1"/>
    <col min="3" max="3" width="17.28515625" style="112" customWidth="1"/>
    <col min="4" max="4" width="20.85546875" style="112" customWidth="1"/>
    <col min="5" max="5" width="17.85546875" style="112" customWidth="1"/>
    <col min="6" max="1021" width="9.140625" style="112"/>
  </cols>
  <sheetData>
    <row r="1" spans="1:5">
      <c r="A1" s="113" t="s">
        <v>187</v>
      </c>
    </row>
    <row r="2" spans="1:5">
      <c r="A2" s="114" t="s">
        <v>188</v>
      </c>
      <c r="B2" s="114" t="s">
        <v>189</v>
      </c>
      <c r="C2" s="114" t="s">
        <v>190</v>
      </c>
      <c r="D2" s="114" t="s">
        <v>191</v>
      </c>
      <c r="E2" s="114" t="s">
        <v>33</v>
      </c>
    </row>
    <row r="3" spans="1:5" ht="153" customHeight="1">
      <c r="A3" s="115" t="s">
        <v>192</v>
      </c>
      <c r="B3" s="116" t="s">
        <v>193</v>
      </c>
      <c r="C3" s="115">
        <v>1</v>
      </c>
      <c r="D3" s="144"/>
      <c r="E3" s="115">
        <f>C3*D3</f>
        <v>0</v>
      </c>
    </row>
    <row r="4" spans="1:5" ht="31.5" customHeight="1">
      <c r="A4" s="200" t="s">
        <v>32</v>
      </c>
      <c r="B4" s="200"/>
      <c r="C4" s="200"/>
      <c r="D4" s="200"/>
      <c r="E4" s="115">
        <f>ROUND(E3/12,2)</f>
        <v>0</v>
      </c>
    </row>
    <row r="6" spans="1:5" ht="41.25" customHeight="1"/>
  </sheetData>
  <sheetProtection algorithmName="SHA-512" hashValue="VgXzeSxB22lVUdqTwn3OVE/BZ7XqJxFZ2Zbvp8JVp0J+NuEiZBVUpS7sJYnM4GNQw+mdeK0wpr6daYUb2tNJ7Q==" saltValue="DbArodaWM8VbpLThqw7U0w==" spinCount="100000" sheet="1" objects="1" scenarios="1"/>
  <autoFilter ref="A2:E10"/>
  <mergeCells count="1">
    <mergeCell ref="A4:D4"/>
  </mergeCells>
  <pageMargins left="0.51180555555555496" right="0.51180555555555496" top="0.78749999999999998" bottom="0.78749999999999998" header="0.51180555555555496" footer="0.51180555555555496"/>
  <pageSetup paperSize="9" firstPageNumber="0" fitToHeight="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showGridLines="0" topLeftCell="A6" zoomScaleNormal="100" workbookViewId="0">
      <selection activeCell="B16" sqref="B16"/>
    </sheetView>
  </sheetViews>
  <sheetFormatPr defaultColWidth="9.140625" defaultRowHeight="15"/>
  <cols>
    <col min="1" max="1" width="43.85546875" style="117" customWidth="1"/>
    <col min="2" max="2" width="57.7109375" style="117" customWidth="1"/>
    <col min="3" max="3" width="9.140625" style="118"/>
    <col min="4" max="4" width="19.140625" style="117" customWidth="1"/>
    <col min="5" max="5" width="29.7109375" style="119" customWidth="1"/>
    <col min="6" max="1022" width="9.140625" style="117"/>
    <col min="1023" max="1024" width="9.140625" style="120"/>
  </cols>
  <sheetData>
    <row r="1" spans="1:5">
      <c r="A1" s="113" t="s">
        <v>194</v>
      </c>
    </row>
    <row r="2" spans="1:5" ht="38.25">
      <c r="A2" s="121" t="s">
        <v>188</v>
      </c>
      <c r="B2" s="121" t="s">
        <v>189</v>
      </c>
      <c r="C2" s="121" t="s">
        <v>195</v>
      </c>
      <c r="D2" s="121" t="s">
        <v>196</v>
      </c>
      <c r="E2" s="122" t="s">
        <v>32</v>
      </c>
    </row>
    <row r="3" spans="1:5" ht="110.25" customHeight="1">
      <c r="A3" s="123" t="s">
        <v>197</v>
      </c>
      <c r="B3" s="124" t="s">
        <v>198</v>
      </c>
      <c r="C3" s="125">
        <v>2</v>
      </c>
      <c r="D3" s="145"/>
      <c r="E3" s="126">
        <f t="shared" ref="E3:E10" si="0">C3*D3</f>
        <v>0</v>
      </c>
    </row>
    <row r="4" spans="1:5" ht="95.25" customHeight="1">
      <c r="A4" s="123" t="s">
        <v>199</v>
      </c>
      <c r="B4" s="127" t="s">
        <v>200</v>
      </c>
      <c r="C4" s="125">
        <v>1</v>
      </c>
      <c r="D4" s="145"/>
      <c r="E4" s="126">
        <f t="shared" si="0"/>
        <v>0</v>
      </c>
    </row>
    <row r="5" spans="1:5" ht="85.5" customHeight="1">
      <c r="A5" s="128" t="s">
        <v>201</v>
      </c>
      <c r="B5" s="127" t="s">
        <v>202</v>
      </c>
      <c r="C5" s="129">
        <v>1</v>
      </c>
      <c r="D5" s="146"/>
      <c r="E5" s="130">
        <f t="shared" si="0"/>
        <v>0</v>
      </c>
    </row>
    <row r="6" spans="1:5" ht="25.5">
      <c r="A6" s="131" t="s">
        <v>203</v>
      </c>
      <c r="B6" s="131" t="s">
        <v>204</v>
      </c>
      <c r="C6" s="132">
        <v>2</v>
      </c>
      <c r="D6" s="147"/>
      <c r="E6" s="133">
        <f t="shared" si="0"/>
        <v>0</v>
      </c>
    </row>
    <row r="7" spans="1:5" ht="38.25">
      <c r="A7" s="131" t="s">
        <v>205</v>
      </c>
      <c r="B7" s="131" t="s">
        <v>206</v>
      </c>
      <c r="C7" s="132">
        <v>1</v>
      </c>
      <c r="D7" s="147"/>
      <c r="E7" s="133">
        <f t="shared" si="0"/>
        <v>0</v>
      </c>
    </row>
    <row r="8" spans="1:5" ht="89.25">
      <c r="A8" s="131" t="s">
        <v>207</v>
      </c>
      <c r="B8" s="131" t="s">
        <v>208</v>
      </c>
      <c r="C8" s="132">
        <v>1</v>
      </c>
      <c r="D8" s="147"/>
      <c r="E8" s="133">
        <f t="shared" si="0"/>
        <v>0</v>
      </c>
    </row>
    <row r="9" spans="1:5" ht="38.25">
      <c r="A9" s="131" t="s">
        <v>209</v>
      </c>
      <c r="B9" s="131" t="s">
        <v>210</v>
      </c>
      <c r="C9" s="132">
        <v>3</v>
      </c>
      <c r="D9" s="147"/>
      <c r="E9" s="132">
        <f t="shared" si="0"/>
        <v>0</v>
      </c>
    </row>
    <row r="10" spans="1:5" ht="38.25">
      <c r="A10" s="131" t="s">
        <v>211</v>
      </c>
      <c r="B10" s="131" t="s">
        <v>212</v>
      </c>
      <c r="C10" s="132">
        <v>5</v>
      </c>
      <c r="D10" s="147"/>
      <c r="E10" s="132">
        <f t="shared" si="0"/>
        <v>0</v>
      </c>
    </row>
    <row r="11" spans="1:5" ht="19.5" thickBot="1">
      <c r="A11" s="134"/>
      <c r="B11" s="134"/>
      <c r="C11" s="135"/>
      <c r="D11" s="136" t="s">
        <v>213</v>
      </c>
      <c r="E11" s="137">
        <f>SUM(E3:E10)</f>
        <v>0</v>
      </c>
    </row>
  </sheetData>
  <sheetProtection algorithmName="SHA-512" hashValue="55ER/UgtHo1Qi71jdF6tbl1DTgE2aDud6GH6u9HT9MmccWv81TvN/LkWZ0Lx/GHWkw3O4rV5M9aLM8iszdBj2A==" saltValue="v68blqSxty1n4HRAoCWwtA==" spinCount="100000" sheet="1" objects="1" scenarios="1"/>
  <pageMargins left="0.51180555555555496" right="0.51180555555555496" top="0.78749999999999998" bottom="0.78749999999999998" header="0.51180555555555496" footer="0.51180555555555496"/>
  <pageSetup paperSize="9" scale="83"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Planilhas</vt:lpstr>
      </vt:variant>
      <vt:variant>
        <vt:i4>8</vt:i4>
      </vt:variant>
      <vt:variant>
        <vt:lpstr>Intervalos nomeados</vt:lpstr>
      </vt:variant>
      <vt:variant>
        <vt:i4>12</vt:i4>
      </vt:variant>
    </vt:vector>
  </HeadingPairs>
  <TitlesOfParts>
    <vt:vector size="20" baseType="lpstr">
      <vt:lpstr>RESUMO A</vt:lpstr>
      <vt:lpstr>Coord. Arquivo</vt:lpstr>
      <vt:lpstr>Analista Arquivo</vt:lpstr>
      <vt:lpstr>Téc Arquivo</vt:lpstr>
      <vt:lpstr>Conservador-Restaurador</vt:lpstr>
      <vt:lpstr>Vale Alimentação e Transporte</vt:lpstr>
      <vt:lpstr>Uniformes (guarda-pó-jalecos)</vt:lpstr>
      <vt:lpstr>Materiais e Equipamentos</vt:lpstr>
      <vt:lpstr>'Analista Arquivo'!Area_de_impressao</vt:lpstr>
      <vt:lpstr>'Conservador-Restaurador'!Area_de_impressao</vt:lpstr>
      <vt:lpstr>'Coord. Arquivo'!Area_de_impressao</vt:lpstr>
      <vt:lpstr>'Materiais e Equipamentos'!Area_de_impressao</vt:lpstr>
      <vt:lpstr>'RESUMO A'!Area_de_impressao</vt:lpstr>
      <vt:lpstr>'Téc Arquivo'!Area_de_impressao</vt:lpstr>
      <vt:lpstr>'Uniformes (guarda-pó-jalecos)'!Area_de_impressao</vt:lpstr>
      <vt:lpstr>'Vale Alimentação e Transporte'!Area_de_impressao</vt:lpstr>
      <vt:lpstr>'Analista Arquivo'!Titulos_de_impressao</vt:lpstr>
      <vt:lpstr>'Conservador-Restaurador'!Titulos_de_impressao</vt:lpstr>
      <vt:lpstr>'Coord. Arquivo'!Titulos_de_impressao</vt:lpstr>
      <vt:lpstr>'Téc Arquivo'!Titulos_de_impressao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Marcelo Augusto Martins Moreira</dc:creator>
  <dc:description/>
  <cp:lastModifiedBy>Luciane Silva Viana</cp:lastModifiedBy>
  <cp:revision>4</cp:revision>
  <cp:lastPrinted>2023-10-24T16:47:27Z</cp:lastPrinted>
  <dcterms:created xsi:type="dcterms:W3CDTF">2006-09-16T00:00:00Z</dcterms:created>
  <dcterms:modified xsi:type="dcterms:W3CDTF">2023-10-30T20:28:26Z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